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xr:revisionPtr revIDLastSave="0" documentId="8_{9A6C3BBF-A3E3-48A3-BC7E-513DB5AD5709}" xr6:coauthVersionLast="47" xr6:coauthVersionMax="47" xr10:uidLastSave="{00000000-0000-0000-0000-000000000000}"/>
  <bookViews>
    <workbookView xWindow="-120" yWindow="-120" windowWidth="38640" windowHeight="21120" tabRatio="919" xr2:uid="{00000000-000D-0000-FFFF-FFFF00000000}"/>
  </bookViews>
  <sheets>
    <sheet name="Titelblatt" sheetId="49" r:id="rId1"/>
    <sheet name="1. österr. Pflegevorsorgesystem" sheetId="71" r:id="rId2"/>
    <sheet name="2. aktuelles Pflegevorsorge" sheetId="121" r:id="rId3"/>
    <sheet name="3.1.1 Pflegegeld" sheetId="116" r:id="rId4"/>
    <sheet name="3.1.2 pflegende Angehörige" sheetId="61" r:id="rId5"/>
    <sheet name="3.1.3 24-Stunden-Betreuung" sheetId="80" r:id="rId6"/>
    <sheet name="3.1.4 QS Hausbesuche" sheetId="122" r:id="rId7"/>
    <sheet name="3.2 Sachleistungen Österr." sheetId="135" r:id="rId8"/>
    <sheet name="3.2 Sachleistungen Bgld." sheetId="139" r:id="rId9"/>
    <sheet name="3.2 Sachleistungen Ktn." sheetId="140" r:id="rId10"/>
    <sheet name="3.2 Sachleistungen NÖ." sheetId="141" r:id="rId11"/>
    <sheet name="3.2 Sachleistungen OÖ." sheetId="142" r:id="rId12"/>
    <sheet name="3.2 Sachleistungen Sbg." sheetId="143" r:id="rId13"/>
    <sheet name="3.2 Sachleistungen Stmk." sheetId="144" r:id="rId14"/>
    <sheet name="3.2 Sachleistungen Tirol" sheetId="145" r:id="rId15"/>
    <sheet name="3.2 Sachleistungen Vbg." sheetId="146" r:id="rId16"/>
    <sheet name="3.2 Sachleistungen Wien" sheetId="147" r:id="rId17"/>
    <sheet name="Erläuterungen" sheetId="126" r:id="rId18"/>
  </sheets>
  <externalReferences>
    <externalReference r:id="rId19"/>
    <externalReference r:id="rId20"/>
    <externalReference r:id="rId21"/>
    <externalReference r:id="rId22"/>
  </externalReferences>
  <definedNames>
    <definedName name="_d3096e01_STF_Dekoration_1_CN1" localSheetId="3">[1]HP2!$A$6,[1]HP2!$A$10,[1]HP2!$A$20,[1]HP2!#REF!,[1]HP2!#REF!,[1]HP2!#REF!,[1]HP2!#REF!</definedName>
    <definedName name="_d3096e01_STF_Dekoration_1_CN1" localSheetId="8">[1]HP2!$A$6,[1]HP2!$A$10,[1]HP2!$A$20,[1]HP2!#REF!,[1]HP2!#REF!,[1]HP2!#REF!,[1]HP2!#REF!</definedName>
    <definedName name="_d3096e01_STF_Dekoration_1_CN1" localSheetId="9">[1]HP2!$A$6,[1]HP2!$A$10,[1]HP2!$A$20,[1]HP2!#REF!,[1]HP2!#REF!,[1]HP2!#REF!,[1]HP2!#REF!</definedName>
    <definedName name="_d3096e01_STF_Dekoration_1_CN1" localSheetId="10">[1]HP2!$A$6,[1]HP2!$A$10,[1]HP2!$A$20,[1]HP2!#REF!,[1]HP2!#REF!,[1]HP2!#REF!,[1]HP2!#REF!</definedName>
    <definedName name="_d3096e01_STF_Dekoration_1_CN1" localSheetId="11">[1]HP2!$A$6,[1]HP2!$A$10,[1]HP2!$A$20,[1]HP2!#REF!,[1]HP2!#REF!,[1]HP2!#REF!,[1]HP2!#REF!</definedName>
    <definedName name="_d3096e01_STF_Dekoration_1_CN1" localSheetId="7">[1]HP2!$A$6,[1]HP2!$A$10,[1]HP2!$A$20,[1]HP2!#REF!,[1]HP2!#REF!,[1]HP2!#REF!,[1]HP2!#REF!</definedName>
    <definedName name="_d3096e01_STF_Dekoration_1_CN1" localSheetId="12">[1]HP2!$A$6,[1]HP2!$A$10,[1]HP2!$A$20,[1]HP2!#REF!,[1]HP2!#REF!,[1]HP2!#REF!,[1]HP2!#REF!</definedName>
    <definedName name="_d3096e01_STF_Dekoration_1_CN1" localSheetId="13">[1]HP2!$A$6,[1]HP2!$A$10,[1]HP2!$A$20,[1]HP2!#REF!,[1]HP2!#REF!,[1]HP2!#REF!,[1]HP2!#REF!</definedName>
    <definedName name="_d3096e01_STF_Dekoration_1_CN1" localSheetId="14">[1]HP2!$A$6,[1]HP2!$A$10,[1]HP2!$A$20,[1]HP2!#REF!,[1]HP2!#REF!,[1]HP2!#REF!,[1]HP2!#REF!</definedName>
    <definedName name="_d3096e01_STF_Dekoration_1_CN1" localSheetId="15">[1]HP2!$A$6,[1]HP2!$A$10,[1]HP2!$A$20,[1]HP2!#REF!,[1]HP2!#REF!,[1]HP2!#REF!,[1]HP2!#REF!</definedName>
    <definedName name="_d3096e01_STF_Dekoration_1_CN1" localSheetId="16">[1]HP2!$A$6,[1]HP2!$A$10,[1]HP2!$A$20,[1]HP2!#REF!,[1]HP2!#REF!,[1]HP2!#REF!,[1]HP2!#REF!</definedName>
    <definedName name="_d3096e01_STF_Dekoration_1_CN1">[1]HP2!$A$6,[1]HP2!$A$10,[1]HP2!$A$20,[1]HP2!#REF!,[1]HP2!#REF!,[1]HP2!#REF!,[1]HP2!#REF!</definedName>
    <definedName name="_d3096e01_STF_Fuss_1_CN2" localSheetId="3">[1]HP2!#REF!</definedName>
    <definedName name="_d3096e01_STF_Fuss_1_CN2" localSheetId="8">[1]HP2!#REF!</definedName>
    <definedName name="_d3096e01_STF_Fuss_1_CN2" localSheetId="9">[1]HP2!#REF!</definedName>
    <definedName name="_d3096e01_STF_Fuss_1_CN2" localSheetId="10">[1]HP2!#REF!</definedName>
    <definedName name="_d3096e01_STF_Fuss_1_CN2" localSheetId="11">[1]HP2!#REF!</definedName>
    <definedName name="_d3096e01_STF_Fuss_1_CN2" localSheetId="7">[1]HP2!#REF!</definedName>
    <definedName name="_d3096e01_STF_Fuss_1_CN2" localSheetId="12">[1]HP2!#REF!</definedName>
    <definedName name="_d3096e01_STF_Fuss_1_CN2" localSheetId="13">[1]HP2!#REF!</definedName>
    <definedName name="_d3096e01_STF_Fuss_1_CN2" localSheetId="14">[1]HP2!#REF!</definedName>
    <definedName name="_d3096e01_STF_Fuss_1_CN2" localSheetId="15">[1]HP2!#REF!</definedName>
    <definedName name="_d3096e01_STF_Fuss_1_CN2" localSheetId="16">[1]HP2!#REF!</definedName>
    <definedName name="_d3096e01_STF_Fuss_1_CN2">[1]HP2!#REF!</definedName>
    <definedName name="_d3096e01_STF_Gesamtsumme_1_CN1">[2]Tabelle!$6:$6,[2]Tabelle!$17:$17,[2]Tabelle!$28:$28,[2]Tabelle!$39:$39</definedName>
    <definedName name="_d3096e01_STF_Vorspalte_1_CN1" localSheetId="3">[1]HP2!#REF!,[1]HP2!#REF!,[1]HP2!$A$5:$A$25</definedName>
    <definedName name="_d3096e01_STF_Vorspalte_1_CN1" localSheetId="8">[1]HP2!#REF!,[1]HP2!#REF!,[1]HP2!$A$5:$A$25</definedName>
    <definedName name="_d3096e01_STF_Vorspalte_1_CN1" localSheetId="9">[1]HP2!#REF!,[1]HP2!#REF!,[1]HP2!$A$5:$A$25</definedName>
    <definedName name="_d3096e01_STF_Vorspalte_1_CN1" localSheetId="10">[1]HP2!#REF!,[1]HP2!#REF!,[1]HP2!$A$5:$A$25</definedName>
    <definedName name="_d3096e01_STF_Vorspalte_1_CN1" localSheetId="11">[1]HP2!#REF!,[1]HP2!#REF!,[1]HP2!$A$5:$A$25</definedName>
    <definedName name="_d3096e01_STF_Vorspalte_1_CN1" localSheetId="7">[1]HP2!#REF!,[1]HP2!#REF!,[1]HP2!$A$5:$A$25</definedName>
    <definedName name="_d3096e01_STF_Vorspalte_1_CN1" localSheetId="12">[1]HP2!#REF!,[1]HP2!#REF!,[1]HP2!$A$5:$A$25</definedName>
    <definedName name="_d3096e01_STF_Vorspalte_1_CN1" localSheetId="13">[1]HP2!#REF!,[1]HP2!#REF!,[1]HP2!$A$5:$A$25</definedName>
    <definedName name="_d3096e01_STF_Vorspalte_1_CN1" localSheetId="14">[1]HP2!#REF!,[1]HP2!#REF!,[1]HP2!$A$5:$A$25</definedName>
    <definedName name="_d3096e01_STF_Vorspalte_1_CN1" localSheetId="15">[1]HP2!#REF!,[1]HP2!#REF!,[1]HP2!$A$5:$A$25</definedName>
    <definedName name="_d3096e01_STF_Vorspalte_1_CN1" localSheetId="16">[1]HP2!#REF!,[1]HP2!#REF!,[1]HP2!$A$5:$A$25</definedName>
    <definedName name="_d3096e01_STF_Vorspalte_1_CN1">[1]HP2!#REF!,[1]HP2!#REF!,[1]HP2!$A$5:$A$25</definedName>
    <definedName name="_d3096e01_STF_Zwischenueberschrift_1_CN1">[2]Tabelle!$5:$5,[2]Tabelle!$16:$16,[2]Tabelle!$27:$27,[2]Tabelle!$38:$38</definedName>
    <definedName name="_f408d64f_STF_Fuss_1_CN1" localSheetId="3">#REF!</definedName>
    <definedName name="_f408d64f_STF_Fuss_1_CN1" localSheetId="8">#REF!</definedName>
    <definedName name="_f408d64f_STF_Fuss_1_CN1" localSheetId="9">#REF!</definedName>
    <definedName name="_f408d64f_STF_Fuss_1_CN1" localSheetId="10">#REF!</definedName>
    <definedName name="_f408d64f_STF_Fuss_1_CN1" localSheetId="11">#REF!</definedName>
    <definedName name="_f408d64f_STF_Fuss_1_CN1" localSheetId="7">#REF!</definedName>
    <definedName name="_f408d64f_STF_Fuss_1_CN1" localSheetId="12">#REF!</definedName>
    <definedName name="_f408d64f_STF_Fuss_1_CN1" localSheetId="13">#REF!</definedName>
    <definedName name="_f408d64f_STF_Fuss_1_CN1" localSheetId="14">#REF!</definedName>
    <definedName name="_f408d64f_STF_Fuss_1_CN1" localSheetId="15">#REF!</definedName>
    <definedName name="_f408d64f_STF_Fuss_1_CN1" localSheetId="16">#REF!</definedName>
    <definedName name="_f408d64f_STF_Fuss_1_CN1">#REF!</definedName>
    <definedName name="_f408d64f_STF_Tabellenkopf_1_CN1" localSheetId="3">#REF!</definedName>
    <definedName name="_f408d64f_STF_Tabellenkopf_1_CN1" localSheetId="8">#REF!</definedName>
    <definedName name="_f408d64f_STF_Tabellenkopf_1_CN1" localSheetId="9">#REF!</definedName>
    <definedName name="_f408d64f_STF_Tabellenkopf_1_CN1" localSheetId="10">#REF!</definedName>
    <definedName name="_f408d64f_STF_Tabellenkopf_1_CN1" localSheetId="11">#REF!</definedName>
    <definedName name="_f408d64f_STF_Tabellenkopf_1_CN1" localSheetId="7">#REF!</definedName>
    <definedName name="_f408d64f_STF_Tabellenkopf_1_CN1" localSheetId="12">#REF!</definedName>
    <definedName name="_f408d64f_STF_Tabellenkopf_1_CN1" localSheetId="13">#REF!</definedName>
    <definedName name="_f408d64f_STF_Tabellenkopf_1_CN1" localSheetId="14">#REF!</definedName>
    <definedName name="_f408d64f_STF_Tabellenkopf_1_CN1" localSheetId="15">#REF!</definedName>
    <definedName name="_f408d64f_STF_Tabellenkopf_1_CN1" localSheetId="16">#REF!</definedName>
    <definedName name="_f408d64f_STF_Tabellenkopf_1_CN1">#REF!</definedName>
    <definedName name="_f408d64f_STF_Titel_1_CN1" localSheetId="3">#REF!</definedName>
    <definedName name="_f408d64f_STF_Titel_1_CN1" localSheetId="8">#REF!</definedName>
    <definedName name="_f408d64f_STF_Titel_1_CN1" localSheetId="9">#REF!</definedName>
    <definedName name="_f408d64f_STF_Titel_1_CN1" localSheetId="10">#REF!</definedName>
    <definedName name="_f408d64f_STF_Titel_1_CN1" localSheetId="11">#REF!</definedName>
    <definedName name="_f408d64f_STF_Titel_1_CN1" localSheetId="7">#REF!</definedName>
    <definedName name="_f408d64f_STF_Titel_1_CN1" localSheetId="12">#REF!</definedName>
    <definedName name="_f408d64f_STF_Titel_1_CN1" localSheetId="13">#REF!</definedName>
    <definedName name="_f408d64f_STF_Titel_1_CN1" localSheetId="14">#REF!</definedName>
    <definedName name="_f408d64f_STF_Titel_1_CN1" localSheetId="15">#REF!</definedName>
    <definedName name="_f408d64f_STF_Titel_1_CN1" localSheetId="16">#REF!</definedName>
    <definedName name="_f408d64f_STF_Titel_1_CN1">#REF!</definedName>
    <definedName name="_f408d64f_STF_Vorspalte_1_CN1" localSheetId="3">#REF!</definedName>
    <definedName name="_f408d64f_STF_Vorspalte_1_CN1">#REF!</definedName>
    <definedName name="_f408d64f_STF_Zwischensumme_1_CN1" localSheetId="3">#REF!,#REF!,#REF!,#REF!</definedName>
    <definedName name="_f408d64f_STF_Zwischensumme_1_CN1" localSheetId="8">#REF!,#REF!,#REF!,#REF!</definedName>
    <definedName name="_f408d64f_STF_Zwischensumme_1_CN1" localSheetId="9">#REF!,#REF!,#REF!,#REF!</definedName>
    <definedName name="_f408d64f_STF_Zwischensumme_1_CN1" localSheetId="10">#REF!,#REF!,#REF!,#REF!</definedName>
    <definedName name="_f408d64f_STF_Zwischensumme_1_CN1" localSheetId="11">#REF!,#REF!,#REF!,#REF!</definedName>
    <definedName name="_f408d64f_STF_Zwischensumme_1_CN1" localSheetId="7">#REF!,#REF!,#REF!,#REF!</definedName>
    <definedName name="_f408d64f_STF_Zwischensumme_1_CN1" localSheetId="12">#REF!,#REF!,#REF!,#REF!</definedName>
    <definedName name="_f408d64f_STF_Zwischensumme_1_CN1" localSheetId="13">#REF!,#REF!,#REF!,#REF!</definedName>
    <definedName name="_f408d64f_STF_Zwischensumme_1_CN1" localSheetId="14">#REF!,#REF!,#REF!,#REF!</definedName>
    <definedName name="_f408d64f_STF_Zwischensumme_1_CN1" localSheetId="15">#REF!,#REF!,#REF!,#REF!</definedName>
    <definedName name="_f408d64f_STF_Zwischensumme_1_CN1" localSheetId="16">#REF!,#REF!,#REF!,#REF!</definedName>
    <definedName name="_f408d64f_STF_Zwischensumme_1_CN1" localSheetId="17">#REF!,#REF!,#REF!,#REF!</definedName>
    <definedName name="_f408d64f_STF_Zwischensumme_1_CN1">#REF!,#REF!,#REF!,#REF!</definedName>
    <definedName name="_f408d64f_STF_Zwischenueberschrift_1_CN1" localSheetId="3">#REF!,#REF!,#REF!,#REF!</definedName>
    <definedName name="_f408d64f_STF_Zwischenueberschrift_1_CN1" localSheetId="8">#REF!,#REF!,#REF!,#REF!</definedName>
    <definedName name="_f408d64f_STF_Zwischenueberschrift_1_CN1" localSheetId="9">#REF!,#REF!,#REF!,#REF!</definedName>
    <definedName name="_f408d64f_STF_Zwischenueberschrift_1_CN1" localSheetId="10">#REF!,#REF!,#REF!,#REF!</definedName>
    <definedName name="_f408d64f_STF_Zwischenueberschrift_1_CN1" localSheetId="11">#REF!,#REF!,#REF!,#REF!</definedName>
    <definedName name="_f408d64f_STF_Zwischenueberschrift_1_CN1" localSheetId="7">#REF!,#REF!,#REF!,#REF!</definedName>
    <definedName name="_f408d64f_STF_Zwischenueberschrift_1_CN1" localSheetId="12">#REF!,#REF!,#REF!,#REF!</definedName>
    <definedName name="_f408d64f_STF_Zwischenueberschrift_1_CN1" localSheetId="13">#REF!,#REF!,#REF!,#REF!</definedName>
    <definedName name="_f408d64f_STF_Zwischenueberschrift_1_CN1" localSheetId="14">#REF!,#REF!,#REF!,#REF!</definedName>
    <definedName name="_f408d64f_STF_Zwischenueberschrift_1_CN1" localSheetId="15">#REF!,#REF!,#REF!,#REF!</definedName>
    <definedName name="_f408d64f_STF_Zwischenueberschrift_1_CN1" localSheetId="16">#REF!,#REF!,#REF!,#REF!</definedName>
    <definedName name="_f408d64f_STF_Zwischenueberschrift_1_CN1" localSheetId="17">#REF!,#REF!,#REF!,#REF!</definedName>
    <definedName name="_f408d64f_STF_Zwischenueberschrift_1_CN1">#REF!,#REF!,#REF!,#REF!</definedName>
    <definedName name="_GoBack" localSheetId="17">Erläuterungen!$C$23</definedName>
    <definedName name="_Key1" localSheetId="3" hidden="1">#REF!</definedName>
    <definedName name="_Key1" localSheetId="8" hidden="1">#REF!</definedName>
    <definedName name="_Key1" localSheetId="9" hidden="1">#REF!</definedName>
    <definedName name="_Key1" localSheetId="10" hidden="1">#REF!</definedName>
    <definedName name="_Key1" localSheetId="11" hidden="1">#REF!</definedName>
    <definedName name="_Key1" localSheetId="7"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hidden="1">#REF!</definedName>
    <definedName name="_Order1" hidden="1">0</definedName>
    <definedName name="_Sort" localSheetId="3" hidden="1">#REF!</definedName>
    <definedName name="_Sort" localSheetId="8" hidden="1">#REF!</definedName>
    <definedName name="_Sort" localSheetId="9" hidden="1">#REF!</definedName>
    <definedName name="_Sort" localSheetId="10" hidden="1">#REF!</definedName>
    <definedName name="_Sort" localSheetId="11" hidden="1">#REF!</definedName>
    <definedName name="_Sort" localSheetId="7" hidden="1">#REF!</definedName>
    <definedName name="_Sort" localSheetId="12" hidden="1">#REF!</definedName>
    <definedName name="_Sort" localSheetId="13" hidden="1">#REF!</definedName>
    <definedName name="_Sort" localSheetId="14" hidden="1">#REF!</definedName>
    <definedName name="_Sort" localSheetId="15" hidden="1">#REF!</definedName>
    <definedName name="_Sort" localSheetId="16" hidden="1">#REF!</definedName>
    <definedName name="_Sort" hidden="1">#REF!</definedName>
    <definedName name="beitr" localSheetId="3">#REF!</definedName>
    <definedName name="beitr" localSheetId="8">#REF!</definedName>
    <definedName name="beitr" localSheetId="9">#REF!</definedName>
    <definedName name="beitr" localSheetId="10">#REF!</definedName>
    <definedName name="beitr" localSheetId="11">#REF!</definedName>
    <definedName name="beitr" localSheetId="7">#REF!</definedName>
    <definedName name="beitr" localSheetId="12">#REF!</definedName>
    <definedName name="beitr" localSheetId="13">#REF!</definedName>
    <definedName name="beitr" localSheetId="14">#REF!</definedName>
    <definedName name="beitr" localSheetId="15">#REF!</definedName>
    <definedName name="beitr" localSheetId="16">#REF!</definedName>
    <definedName name="beitr">#REF!</definedName>
    <definedName name="BS_Differenz_West" localSheetId="3">[3]Westdeutschland!#REF!</definedName>
    <definedName name="BS_Differenz_West" localSheetId="8">[3]Westdeutschland!#REF!</definedName>
    <definedName name="BS_Differenz_West" localSheetId="9">[3]Westdeutschland!#REF!</definedName>
    <definedName name="BS_Differenz_West" localSheetId="10">[3]Westdeutschland!#REF!</definedName>
    <definedName name="BS_Differenz_West" localSheetId="11">[3]Westdeutschland!#REF!</definedName>
    <definedName name="BS_Differenz_West" localSheetId="7">[3]Westdeutschland!#REF!</definedName>
    <definedName name="BS_Differenz_West" localSheetId="12">[3]Westdeutschland!#REF!</definedName>
    <definedName name="BS_Differenz_West" localSheetId="13">[3]Westdeutschland!#REF!</definedName>
    <definedName name="BS_Differenz_West" localSheetId="14">[3]Westdeutschland!#REF!</definedName>
    <definedName name="BS_Differenz_West" localSheetId="15">[3]Westdeutschland!#REF!</definedName>
    <definedName name="BS_Differenz_West" localSheetId="16">[3]Westdeutschland!#REF!</definedName>
    <definedName name="BS_Differenz_West">[3]Westdeutschland!#REF!</definedName>
    <definedName name="_xlnm.Print_Area" localSheetId="3">#REF!</definedName>
    <definedName name="_xlnm.Print_Area" localSheetId="8">'3.2 Sachleistungen Bgld.'!$B$20:$J$48</definedName>
    <definedName name="_xlnm.Print_Area" localSheetId="9">'3.2 Sachleistungen Ktn.'!$B$21:$J$49</definedName>
    <definedName name="_xlnm.Print_Area" localSheetId="10">'3.2 Sachleistungen NÖ.'!$B$21:$J$49</definedName>
    <definedName name="_xlnm.Print_Area" localSheetId="11">'3.2 Sachleistungen OÖ.'!$B$19:$J$47</definedName>
    <definedName name="_xlnm.Print_Area" localSheetId="12">'3.2 Sachleistungen Sbg.'!$B$21:$J$49</definedName>
    <definedName name="_xlnm.Print_Area" localSheetId="13">'3.2 Sachleistungen Stmk.'!$B$21:$J$49</definedName>
    <definedName name="_xlnm.Print_Area" localSheetId="14">'3.2 Sachleistungen Tirol'!$B$21:$J$49</definedName>
    <definedName name="_xlnm.Print_Area" localSheetId="15">'3.2 Sachleistungen Vbg.'!$B$22:$J$50</definedName>
    <definedName name="_xlnm.Print_Area" localSheetId="16">'3.2 Sachleistungen Wien'!$B$17:$J$45</definedName>
    <definedName name="_xlnm.Print_Area" localSheetId="17">Erläuterungen!$B$1:$C$22</definedName>
    <definedName name="_xlnm.Print_Area">#REF!</definedName>
    <definedName name="_xlnm.Print_Titles" localSheetId="17">Erläuterungen!$1:$1</definedName>
    <definedName name="HTML_CodePage" hidden="1">1252</definedName>
    <definedName name="HTML_Control" localSheetId="3" hidden="1">{"'Tabelle1'!$A$1:$Q$19"}</definedName>
    <definedName name="HTML_Control" localSheetId="8" hidden="1">{"'Tabelle1'!$A$1:$Q$19"}</definedName>
    <definedName name="HTML_Control" localSheetId="9" hidden="1">{"'Tabelle1'!$A$1:$Q$19"}</definedName>
    <definedName name="HTML_Control" localSheetId="10" hidden="1">{"'Tabelle1'!$A$1:$Q$19"}</definedName>
    <definedName name="HTML_Control" localSheetId="11" hidden="1">{"'Tabelle1'!$A$1:$Q$19"}</definedName>
    <definedName name="HTML_Control" localSheetId="7" hidden="1">{"'Tabelle1'!$A$1:$Q$19"}</definedName>
    <definedName name="HTML_Control" localSheetId="12" hidden="1">{"'Tabelle1'!$A$1:$Q$19"}</definedName>
    <definedName name="HTML_Control" localSheetId="13" hidden="1">{"'Tabelle1'!$A$1:$Q$19"}</definedName>
    <definedName name="HTML_Control" localSheetId="14" hidden="1">{"'Tabelle1'!$A$1:$Q$19"}</definedName>
    <definedName name="HTML_Control" localSheetId="15" hidden="1">{"'Tabelle1'!$A$1:$Q$19"}</definedName>
    <definedName name="HTML_Control" localSheetId="16" hidden="1">{"'Tabelle1'!$A$1:$Q$19"}</definedName>
    <definedName name="HTML_Control" hidden="1">{"'Tabelle1'!$A$1:$Q$19"}</definedName>
    <definedName name="HTML_Description" hidden="1">""</definedName>
    <definedName name="HTML_Email" hidden="1">""</definedName>
    <definedName name="HTML_Header" hidden="1">"Tabelle1"</definedName>
    <definedName name="HTML_LastUpdate" hidden="1">"05.11.98"</definedName>
    <definedName name="HTML_LineAfter" hidden="1">FALSE</definedName>
    <definedName name="HTML_LineBefore" hidden="1">FALSE</definedName>
    <definedName name="HTML_Name" hidden="1">"Weitzer &amp; Partner"</definedName>
    <definedName name="HTML_OBDlg2" hidden="1">TRUE</definedName>
    <definedName name="HTML_OBDlg4" hidden="1">TRUE</definedName>
    <definedName name="HTML_OS" hidden="1">0</definedName>
    <definedName name="HTML_PathFile" hidden="1">"C:\jb98\3d\daten\Kap8.ok\j-0829.htm"</definedName>
    <definedName name="HTML_Title" hidden="1">"j-0829"</definedName>
    <definedName name="vers" localSheetId="3">#REF!</definedName>
    <definedName name="vers" localSheetId="8">#REF!</definedName>
    <definedName name="vers" localSheetId="9">#REF!</definedName>
    <definedName name="vers" localSheetId="10">#REF!</definedName>
    <definedName name="vers" localSheetId="11">#REF!</definedName>
    <definedName name="vers" localSheetId="7">#REF!</definedName>
    <definedName name="vers" localSheetId="12">#REF!</definedName>
    <definedName name="vers" localSheetId="13">#REF!</definedName>
    <definedName name="vers" localSheetId="14">#REF!</definedName>
    <definedName name="vers" localSheetId="15">#REF!</definedName>
    <definedName name="vers" localSheetId="16">#REF!</definedName>
    <definedName name="ver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77" i="135" l="1"/>
  <c r="H277" i="135"/>
  <c r="G277" i="135"/>
  <c r="F277" i="135"/>
  <c r="E277" i="135"/>
  <c r="D277" i="135"/>
  <c r="C277" i="135"/>
  <c r="I275" i="135"/>
  <c r="H275" i="135"/>
  <c r="G275" i="135"/>
  <c r="F275" i="135"/>
  <c r="E275" i="135"/>
  <c r="D275" i="135"/>
  <c r="C275" i="135"/>
  <c r="I273" i="135"/>
  <c r="H273" i="135"/>
  <c r="G273" i="135"/>
  <c r="F273" i="135"/>
  <c r="E273" i="135"/>
  <c r="D273" i="135"/>
  <c r="C273" i="135"/>
  <c r="I271" i="135"/>
  <c r="H271" i="135"/>
  <c r="G271" i="135"/>
  <c r="F271" i="135"/>
  <c r="E271" i="135"/>
  <c r="D271" i="135"/>
  <c r="C271" i="135"/>
  <c r="I269" i="135"/>
  <c r="H269" i="135"/>
  <c r="G269" i="135"/>
  <c r="F269" i="135"/>
  <c r="E269" i="135"/>
  <c r="D269" i="135"/>
  <c r="C269" i="135"/>
  <c r="I267" i="135"/>
  <c r="H267" i="135"/>
  <c r="G267" i="135"/>
  <c r="F267" i="135"/>
  <c r="E267" i="135"/>
  <c r="D267" i="135"/>
  <c r="C267" i="135"/>
  <c r="I265" i="135"/>
  <c r="H265" i="135"/>
  <c r="G265" i="135"/>
  <c r="F265" i="135"/>
  <c r="E265" i="135"/>
  <c r="D265" i="135"/>
  <c r="C265" i="135"/>
  <c r="H263" i="135"/>
  <c r="G263" i="135"/>
  <c r="F263" i="135"/>
  <c r="E263" i="135"/>
  <c r="D263" i="135"/>
  <c r="C263" i="135"/>
  <c r="H261" i="135"/>
  <c r="G261" i="135"/>
  <c r="F261" i="135"/>
  <c r="E261" i="135"/>
  <c r="D261" i="135"/>
  <c r="C261" i="135"/>
  <c r="H259" i="135"/>
  <c r="G259" i="135"/>
  <c r="F259" i="135"/>
  <c r="E259" i="135"/>
  <c r="D259" i="135"/>
  <c r="C259" i="135"/>
  <c r="H257" i="135"/>
  <c r="G257" i="135"/>
  <c r="F257" i="135"/>
  <c r="E257" i="135"/>
  <c r="D257" i="135"/>
  <c r="C257" i="135"/>
  <c r="H255" i="135"/>
  <c r="G255" i="135"/>
  <c r="F255" i="135"/>
  <c r="E255" i="135"/>
  <c r="D255" i="135"/>
  <c r="C255" i="135"/>
  <c r="H253" i="135"/>
  <c r="G253" i="135"/>
  <c r="F253" i="135"/>
  <c r="E253" i="135"/>
  <c r="D253" i="135"/>
  <c r="C253" i="135"/>
  <c r="I156" i="135"/>
  <c r="H156" i="135"/>
  <c r="G156" i="135"/>
  <c r="F156" i="135"/>
  <c r="E156" i="135"/>
  <c r="D156" i="135"/>
  <c r="C156" i="135"/>
  <c r="I154" i="135"/>
  <c r="H154" i="135"/>
  <c r="G154" i="135"/>
  <c r="F154" i="135"/>
  <c r="E154" i="135"/>
  <c r="D154" i="135"/>
  <c r="C154" i="135"/>
  <c r="I152" i="135"/>
  <c r="H152" i="135"/>
  <c r="G152" i="135"/>
  <c r="F152" i="135"/>
  <c r="E152" i="135"/>
  <c r="D152" i="135"/>
  <c r="C152" i="135"/>
  <c r="I150" i="135"/>
  <c r="H150" i="135"/>
  <c r="G150" i="135"/>
  <c r="F150" i="135"/>
  <c r="E150" i="135"/>
  <c r="D150" i="135"/>
  <c r="C150" i="135"/>
  <c r="I148" i="135"/>
  <c r="H148" i="135"/>
  <c r="G148" i="135"/>
  <c r="F148" i="135"/>
  <c r="E148" i="135"/>
  <c r="D148" i="135"/>
  <c r="C148" i="135"/>
  <c r="I146" i="135"/>
  <c r="H146" i="135"/>
  <c r="G146" i="135"/>
  <c r="F146" i="135"/>
  <c r="E146" i="135"/>
  <c r="D146" i="135"/>
  <c r="C146" i="135"/>
  <c r="I144" i="135"/>
  <c r="H144" i="135"/>
  <c r="G144" i="135"/>
  <c r="F144" i="135"/>
  <c r="E144" i="135"/>
  <c r="D144" i="135"/>
  <c r="C144" i="135"/>
  <c r="H142" i="135"/>
  <c r="G142" i="135"/>
  <c r="F142" i="135"/>
  <c r="E142" i="135"/>
  <c r="D142" i="135"/>
  <c r="C142" i="135"/>
  <c r="H140" i="135"/>
  <c r="G140" i="135"/>
  <c r="F140" i="135"/>
  <c r="E140" i="135"/>
  <c r="D140" i="135"/>
  <c r="C140" i="135"/>
  <c r="H138" i="135"/>
  <c r="G138" i="135"/>
  <c r="F138" i="135"/>
  <c r="E138" i="135"/>
  <c r="D138" i="135"/>
  <c r="C138" i="135"/>
  <c r="H136" i="135"/>
  <c r="G136" i="135"/>
  <c r="F136" i="135"/>
  <c r="E136" i="135"/>
  <c r="D136" i="135"/>
  <c r="C136" i="135"/>
  <c r="H134" i="135"/>
  <c r="G134" i="135"/>
  <c r="F134" i="135"/>
  <c r="E134" i="135"/>
  <c r="D134" i="135"/>
  <c r="C134" i="135"/>
  <c r="H132" i="135"/>
  <c r="G132" i="135"/>
  <c r="F132" i="135"/>
  <c r="E132" i="135"/>
  <c r="D132" i="135"/>
  <c r="C132" i="135"/>
  <c r="D303" i="61"/>
  <c r="C303" i="61"/>
  <c r="G250" i="61"/>
  <c r="E250" i="61"/>
  <c r="D250" i="61"/>
  <c r="C31" i="61"/>
  <c r="G32" i="61" s="1"/>
  <c r="E813" i="116"/>
  <c r="D813" i="116"/>
  <c r="C812" i="116"/>
  <c r="C811" i="116"/>
  <c r="C810" i="116"/>
  <c r="C809" i="116"/>
  <c r="C808" i="116"/>
  <c r="C807" i="116"/>
  <c r="C806" i="116"/>
  <c r="E801" i="116"/>
  <c r="D801" i="116"/>
  <c r="C800" i="116"/>
  <c r="C799" i="116"/>
  <c r="C798" i="116"/>
  <c r="C797" i="116"/>
  <c r="C796" i="116"/>
  <c r="C795" i="116"/>
  <c r="C794" i="116"/>
  <c r="E789" i="116"/>
  <c r="D789" i="116"/>
  <c r="C788" i="116"/>
  <c r="C787" i="116"/>
  <c r="C786" i="116"/>
  <c r="C785" i="116"/>
  <c r="C784" i="116"/>
  <c r="C783" i="116"/>
  <c r="C782" i="116"/>
  <c r="E777" i="116"/>
  <c r="D777" i="116"/>
  <c r="C776" i="116"/>
  <c r="C775" i="116"/>
  <c r="C774" i="116"/>
  <c r="C773" i="116"/>
  <c r="C772" i="116"/>
  <c r="C771" i="116"/>
  <c r="C770" i="116"/>
  <c r="E765" i="116"/>
  <c r="D765" i="116"/>
  <c r="C764" i="116"/>
  <c r="C763" i="116"/>
  <c r="C762" i="116"/>
  <c r="C761" i="116"/>
  <c r="C760" i="116"/>
  <c r="C759" i="116"/>
  <c r="C758" i="116"/>
  <c r="E753" i="116"/>
  <c r="D753" i="116"/>
  <c r="C752" i="116"/>
  <c r="C751" i="116"/>
  <c r="C750" i="116"/>
  <c r="C749" i="116"/>
  <c r="C748" i="116"/>
  <c r="C747" i="116"/>
  <c r="C746" i="116"/>
  <c r="E741" i="116"/>
  <c r="D741" i="116"/>
  <c r="C740" i="116"/>
  <c r="C739" i="116"/>
  <c r="C738" i="116"/>
  <c r="C737" i="116"/>
  <c r="C736" i="116"/>
  <c r="C735" i="116"/>
  <c r="C734" i="116"/>
  <c r="E729" i="116"/>
  <c r="D729" i="116"/>
  <c r="C728" i="116"/>
  <c r="C727" i="116"/>
  <c r="C726" i="116"/>
  <c r="C725" i="116"/>
  <c r="C724" i="116"/>
  <c r="C723" i="116"/>
  <c r="C722" i="116"/>
  <c r="E717" i="116"/>
  <c r="D717" i="116"/>
  <c r="C716" i="116"/>
  <c r="C715" i="116"/>
  <c r="C714" i="116"/>
  <c r="C713" i="116"/>
  <c r="C712" i="116"/>
  <c r="C711" i="116"/>
  <c r="C710" i="116"/>
  <c r="E705" i="116"/>
  <c r="D705" i="116"/>
  <c r="C704" i="116"/>
  <c r="C703" i="116"/>
  <c r="C702" i="116"/>
  <c r="C701" i="116"/>
  <c r="C700" i="116"/>
  <c r="C699" i="116"/>
  <c r="C698" i="116"/>
  <c r="D693" i="116"/>
  <c r="C686" i="116"/>
  <c r="C692" i="116"/>
  <c r="C691" i="116"/>
  <c r="C690" i="116"/>
  <c r="C689" i="116"/>
  <c r="C688" i="116"/>
  <c r="C687" i="116"/>
  <c r="E693" i="116"/>
  <c r="K669" i="116"/>
  <c r="K668" i="116"/>
  <c r="K667" i="116"/>
  <c r="E607" i="116"/>
  <c r="F607" i="116" s="1"/>
  <c r="E606" i="116"/>
  <c r="F606" i="116" s="1"/>
  <c r="E605" i="116"/>
  <c r="F605" i="116" s="1"/>
  <c r="E604" i="116"/>
  <c r="F604" i="116" s="1"/>
  <c r="E603" i="116"/>
  <c r="F603" i="116" s="1"/>
  <c r="E602" i="116"/>
  <c r="F602" i="116" s="1"/>
  <c r="E601" i="116"/>
  <c r="F601" i="116" s="1"/>
  <c r="E600" i="116"/>
  <c r="F600" i="116" s="1"/>
  <c r="E599" i="116"/>
  <c r="F599" i="116" s="1"/>
  <c r="E598" i="116"/>
  <c r="F598" i="116" s="1"/>
  <c r="I594" i="116"/>
  <c r="H594" i="116"/>
  <c r="G594" i="116"/>
  <c r="F594" i="116"/>
  <c r="E594" i="116"/>
  <c r="D594" i="116"/>
  <c r="C594" i="116"/>
  <c r="J593" i="116"/>
  <c r="J591" i="116"/>
  <c r="J590" i="116"/>
  <c r="J589" i="116"/>
  <c r="K551" i="116"/>
  <c r="J551" i="116"/>
  <c r="I551" i="116"/>
  <c r="H551" i="116"/>
  <c r="G551" i="116"/>
  <c r="F551" i="116"/>
  <c r="E551" i="116"/>
  <c r="D551" i="116"/>
  <c r="C551" i="116"/>
  <c r="K550" i="116"/>
  <c r="J550" i="116"/>
  <c r="I550" i="116"/>
  <c r="H550" i="116"/>
  <c r="G550" i="116"/>
  <c r="F550" i="116"/>
  <c r="E550" i="116"/>
  <c r="D550" i="116"/>
  <c r="C550" i="116"/>
  <c r="J586" i="116" s="1"/>
  <c r="K549" i="116"/>
  <c r="J549" i="116"/>
  <c r="I549" i="116"/>
  <c r="H549" i="116"/>
  <c r="G549" i="116"/>
  <c r="F549" i="116"/>
  <c r="E549" i="116"/>
  <c r="D549" i="116"/>
  <c r="C549" i="116"/>
  <c r="K548" i="116"/>
  <c r="J548" i="116"/>
  <c r="I548" i="116"/>
  <c r="H548" i="116"/>
  <c r="G548" i="116"/>
  <c r="F548" i="116"/>
  <c r="E548" i="116"/>
  <c r="D548" i="116"/>
  <c r="C548" i="116"/>
  <c r="J584" i="116" s="1"/>
  <c r="K547" i="116"/>
  <c r="J547" i="116"/>
  <c r="I547" i="116"/>
  <c r="H547" i="116"/>
  <c r="G547" i="116"/>
  <c r="F547" i="116"/>
  <c r="E547" i="116"/>
  <c r="D547" i="116"/>
  <c r="C547" i="116"/>
  <c r="K543" i="116"/>
  <c r="J543" i="116"/>
  <c r="I543" i="116"/>
  <c r="H543" i="116"/>
  <c r="G543" i="116"/>
  <c r="F543" i="116"/>
  <c r="E543" i="116"/>
  <c r="D543" i="116"/>
  <c r="C543" i="116"/>
  <c r="L542" i="116"/>
  <c r="L541" i="116"/>
  <c r="L540" i="116"/>
  <c r="L539" i="116"/>
  <c r="L538" i="116"/>
  <c r="K534" i="116"/>
  <c r="J534" i="116"/>
  <c r="I534" i="116"/>
  <c r="H534" i="116"/>
  <c r="G534" i="116"/>
  <c r="F534" i="116"/>
  <c r="E534" i="116"/>
  <c r="D534" i="116"/>
  <c r="C534" i="116"/>
  <c r="L533" i="116"/>
  <c r="L532" i="116"/>
  <c r="L531" i="116"/>
  <c r="L530" i="116"/>
  <c r="L529" i="116"/>
  <c r="J441" i="116"/>
  <c r="J434" i="116"/>
  <c r="J432" i="116"/>
  <c r="J430" i="116"/>
  <c r="J429" i="116"/>
  <c r="J428" i="116"/>
  <c r="J427" i="116"/>
  <c r="J393" i="116"/>
  <c r="J384" i="116"/>
  <c r="J381" i="116"/>
  <c r="J380" i="116"/>
  <c r="J370" i="116"/>
  <c r="I370" i="116"/>
  <c r="H370" i="116"/>
  <c r="G370" i="116"/>
  <c r="F370" i="116"/>
  <c r="E370" i="116"/>
  <c r="D370" i="116"/>
  <c r="C370" i="116"/>
  <c r="I361" i="116"/>
  <c r="H361" i="116"/>
  <c r="G361" i="116"/>
  <c r="F361" i="116"/>
  <c r="E361" i="116"/>
  <c r="D361" i="116"/>
  <c r="C361" i="116"/>
  <c r="J424" i="116" s="1"/>
  <c r="I352" i="116"/>
  <c r="H352" i="116"/>
  <c r="G352" i="116"/>
  <c r="F352" i="116"/>
  <c r="E352" i="116"/>
  <c r="D352" i="116"/>
  <c r="L342" i="116"/>
  <c r="J342" i="116"/>
  <c r="I342" i="116"/>
  <c r="H342" i="116"/>
  <c r="F342" i="116"/>
  <c r="E342" i="116"/>
  <c r="D342" i="116"/>
  <c r="C342" i="116"/>
  <c r="L341" i="116"/>
  <c r="K341" i="116"/>
  <c r="J341" i="116"/>
  <c r="I341" i="116"/>
  <c r="H341" i="116"/>
  <c r="G341" i="116"/>
  <c r="F341" i="116"/>
  <c r="E341" i="116"/>
  <c r="D341" i="116"/>
  <c r="C341" i="116"/>
  <c r="L340" i="116"/>
  <c r="K340" i="116"/>
  <c r="J340" i="116"/>
  <c r="I340" i="116"/>
  <c r="H340" i="116"/>
  <c r="G340" i="116"/>
  <c r="F340" i="116"/>
  <c r="E340" i="116"/>
  <c r="D340" i="116"/>
  <c r="C340" i="116"/>
  <c r="L339" i="116"/>
  <c r="K339" i="116"/>
  <c r="J339" i="116"/>
  <c r="I339" i="116"/>
  <c r="H339" i="116"/>
  <c r="G339" i="116"/>
  <c r="F339" i="116"/>
  <c r="E339" i="116"/>
  <c r="D339" i="116"/>
  <c r="C339" i="116"/>
  <c r="L338" i="116"/>
  <c r="K338" i="116"/>
  <c r="J338" i="116"/>
  <c r="I338" i="116"/>
  <c r="H338" i="116"/>
  <c r="G338" i="116"/>
  <c r="F338" i="116"/>
  <c r="E338" i="116"/>
  <c r="D338" i="116"/>
  <c r="C338" i="116"/>
  <c r="L334" i="116"/>
  <c r="K334" i="116"/>
  <c r="J334" i="116"/>
  <c r="I334" i="116"/>
  <c r="H334" i="116"/>
  <c r="G334" i="116"/>
  <c r="F334" i="116"/>
  <c r="E334" i="116"/>
  <c r="D334" i="116"/>
  <c r="C334" i="116"/>
  <c r="J383" i="116" s="1"/>
  <c r="M333" i="116"/>
  <c r="M332" i="116"/>
  <c r="M331" i="116"/>
  <c r="M330" i="116"/>
  <c r="M329" i="116"/>
  <c r="M325" i="116"/>
  <c r="L325" i="116"/>
  <c r="K325" i="116"/>
  <c r="J325" i="116"/>
  <c r="I325" i="116"/>
  <c r="H325" i="116"/>
  <c r="G325" i="116"/>
  <c r="F325" i="116"/>
  <c r="E325" i="116"/>
  <c r="D325" i="116"/>
  <c r="C325" i="116"/>
  <c r="I316" i="116"/>
  <c r="H316" i="116"/>
  <c r="G316" i="116"/>
  <c r="F316" i="116"/>
  <c r="E316" i="116"/>
  <c r="D316" i="116"/>
  <c r="C316" i="116"/>
  <c r="R315" i="116"/>
  <c r="Q315" i="116"/>
  <c r="P315" i="116"/>
  <c r="O315" i="116"/>
  <c r="N315" i="116"/>
  <c r="M315" i="116"/>
  <c r="L315" i="116"/>
  <c r="R314" i="116"/>
  <c r="Q314" i="116"/>
  <c r="P314" i="116"/>
  <c r="O314" i="116"/>
  <c r="N314" i="116"/>
  <c r="M314" i="116"/>
  <c r="L314" i="116"/>
  <c r="R313" i="116"/>
  <c r="Q313" i="116"/>
  <c r="P313" i="116"/>
  <c r="O313" i="116"/>
  <c r="N313" i="116"/>
  <c r="M313" i="116"/>
  <c r="L313" i="116"/>
  <c r="R312" i="116"/>
  <c r="Q312" i="116"/>
  <c r="P312" i="116"/>
  <c r="O312" i="116"/>
  <c r="N312" i="116"/>
  <c r="M312" i="116"/>
  <c r="L312" i="116"/>
  <c r="R311" i="116"/>
  <c r="Q311" i="116"/>
  <c r="P311" i="116"/>
  <c r="O311" i="116"/>
  <c r="N311" i="116"/>
  <c r="M311" i="116"/>
  <c r="L311" i="116"/>
  <c r="R310" i="116"/>
  <c r="Q310" i="116"/>
  <c r="P310" i="116"/>
  <c r="O310" i="116"/>
  <c r="N310" i="116"/>
  <c r="M310" i="116"/>
  <c r="L310" i="116"/>
  <c r="R309" i="116"/>
  <c r="Q309" i="116"/>
  <c r="P309" i="116"/>
  <c r="O309" i="116"/>
  <c r="N309" i="116"/>
  <c r="M309" i="116"/>
  <c r="L309" i="116"/>
  <c r="R308" i="116"/>
  <c r="Q308" i="116"/>
  <c r="P308" i="116"/>
  <c r="O308" i="116"/>
  <c r="N308" i="116"/>
  <c r="M308" i="116"/>
  <c r="L308" i="116"/>
  <c r="R307" i="116"/>
  <c r="Q307" i="116"/>
  <c r="P307" i="116"/>
  <c r="O307" i="116"/>
  <c r="N307" i="116"/>
  <c r="M307" i="116"/>
  <c r="L307" i="116"/>
  <c r="R306" i="116"/>
  <c r="Q306" i="116"/>
  <c r="P306" i="116"/>
  <c r="O306" i="116"/>
  <c r="N306" i="116"/>
  <c r="M306" i="116"/>
  <c r="L306" i="116"/>
  <c r="J302" i="116"/>
  <c r="I302" i="116"/>
  <c r="H302" i="116"/>
  <c r="G302" i="116"/>
  <c r="F302" i="116"/>
  <c r="E302" i="116"/>
  <c r="D302" i="116"/>
  <c r="C302" i="116"/>
  <c r="R301" i="116"/>
  <c r="Q301" i="116"/>
  <c r="P301" i="116"/>
  <c r="O301" i="116"/>
  <c r="N301" i="116"/>
  <c r="M301" i="116"/>
  <c r="L301" i="116"/>
  <c r="R300" i="116"/>
  <c r="Q300" i="116"/>
  <c r="P300" i="116"/>
  <c r="O300" i="116"/>
  <c r="N300" i="116"/>
  <c r="M300" i="116"/>
  <c r="L300" i="116"/>
  <c r="R299" i="116"/>
  <c r="Q299" i="116"/>
  <c r="P299" i="116"/>
  <c r="O299" i="116"/>
  <c r="N299" i="116"/>
  <c r="M299" i="116"/>
  <c r="L299" i="116"/>
  <c r="R298" i="116"/>
  <c r="Q298" i="116"/>
  <c r="P298" i="116"/>
  <c r="O298" i="116"/>
  <c r="N298" i="116"/>
  <c r="M298" i="116"/>
  <c r="L298" i="116"/>
  <c r="R297" i="116"/>
  <c r="Q297" i="116"/>
  <c r="P297" i="116"/>
  <c r="O297" i="116"/>
  <c r="N297" i="116"/>
  <c r="M297" i="116"/>
  <c r="L297" i="116"/>
  <c r="R296" i="116"/>
  <c r="Q296" i="116"/>
  <c r="P296" i="116"/>
  <c r="O296" i="116"/>
  <c r="N296" i="116"/>
  <c r="M296" i="116"/>
  <c r="L296" i="116"/>
  <c r="R295" i="116"/>
  <c r="Q295" i="116"/>
  <c r="P295" i="116"/>
  <c r="O295" i="116"/>
  <c r="N295" i="116"/>
  <c r="M295" i="116"/>
  <c r="L295" i="116"/>
  <c r="R294" i="116"/>
  <c r="Q294" i="116"/>
  <c r="P294" i="116"/>
  <c r="O294" i="116"/>
  <c r="N294" i="116"/>
  <c r="M294" i="116"/>
  <c r="L294" i="116"/>
  <c r="R293" i="116"/>
  <c r="Q293" i="116"/>
  <c r="P293" i="116"/>
  <c r="O293" i="116"/>
  <c r="N293" i="116"/>
  <c r="M293" i="116"/>
  <c r="L293" i="116"/>
  <c r="R292" i="116"/>
  <c r="Q292" i="116"/>
  <c r="P292" i="116"/>
  <c r="O292" i="116"/>
  <c r="N292" i="116"/>
  <c r="M292" i="116"/>
  <c r="L292" i="116"/>
  <c r="I288" i="116"/>
  <c r="H288" i="116"/>
  <c r="G288" i="116"/>
  <c r="F288" i="116"/>
  <c r="E288" i="116"/>
  <c r="D288" i="116"/>
  <c r="C288" i="116"/>
  <c r="R287" i="116"/>
  <c r="Q287" i="116"/>
  <c r="P287" i="116"/>
  <c r="O287" i="116"/>
  <c r="N287" i="116"/>
  <c r="M287" i="116"/>
  <c r="L287" i="116"/>
  <c r="R286" i="116"/>
  <c r="Q286" i="116"/>
  <c r="P286" i="116"/>
  <c r="O286" i="116"/>
  <c r="N286" i="116"/>
  <c r="M286" i="116"/>
  <c r="L286" i="116"/>
  <c r="R285" i="116"/>
  <c r="Q285" i="116"/>
  <c r="P285" i="116"/>
  <c r="O285" i="116"/>
  <c r="N285" i="116"/>
  <c r="M285" i="116"/>
  <c r="L285" i="116"/>
  <c r="R284" i="116"/>
  <c r="Q284" i="116"/>
  <c r="P284" i="116"/>
  <c r="O284" i="116"/>
  <c r="N284" i="116"/>
  <c r="M284" i="116"/>
  <c r="L284" i="116"/>
  <c r="R283" i="116"/>
  <c r="Q283" i="116"/>
  <c r="P283" i="116"/>
  <c r="O283" i="116"/>
  <c r="N283" i="116"/>
  <c r="M283" i="116"/>
  <c r="L283" i="116"/>
  <c r="R282" i="116"/>
  <c r="Q282" i="116"/>
  <c r="P282" i="116"/>
  <c r="O282" i="116"/>
  <c r="N282" i="116"/>
  <c r="M282" i="116"/>
  <c r="L282" i="116"/>
  <c r="R281" i="116"/>
  <c r="Q281" i="116"/>
  <c r="P281" i="116"/>
  <c r="O281" i="116"/>
  <c r="N281" i="116"/>
  <c r="M281" i="116"/>
  <c r="L281" i="116"/>
  <c r="R280" i="116"/>
  <c r="Q280" i="116"/>
  <c r="P280" i="116"/>
  <c r="O280" i="116"/>
  <c r="N280" i="116"/>
  <c r="M280" i="116"/>
  <c r="L280" i="116"/>
  <c r="R279" i="116"/>
  <c r="Q279" i="116"/>
  <c r="P279" i="116"/>
  <c r="O279" i="116"/>
  <c r="N279" i="116"/>
  <c r="M279" i="116"/>
  <c r="L279" i="116"/>
  <c r="R278" i="116"/>
  <c r="Q278" i="116"/>
  <c r="P278" i="116"/>
  <c r="O278" i="116"/>
  <c r="N278" i="116"/>
  <c r="M278" i="116"/>
  <c r="L278" i="116"/>
  <c r="G235" i="116"/>
  <c r="E235" i="116"/>
  <c r="G234" i="116"/>
  <c r="E234" i="116"/>
  <c r="G233" i="116"/>
  <c r="E233" i="116"/>
  <c r="G232" i="116"/>
  <c r="E232" i="116"/>
  <c r="G231" i="116"/>
  <c r="E231" i="116"/>
  <c r="G230" i="116"/>
  <c r="E230" i="116"/>
  <c r="G229" i="116"/>
  <c r="E229" i="116"/>
  <c r="G228" i="116"/>
  <c r="E228" i="116"/>
  <c r="G227" i="116"/>
  <c r="E227" i="116"/>
  <c r="G226" i="116"/>
  <c r="E226" i="116"/>
  <c r="G222" i="116"/>
  <c r="E222" i="116"/>
  <c r="G221" i="116"/>
  <c r="E221" i="116"/>
  <c r="G220" i="116"/>
  <c r="E220" i="116"/>
  <c r="G219" i="116"/>
  <c r="E219" i="116"/>
  <c r="G218" i="116"/>
  <c r="E218" i="116"/>
  <c r="G217" i="116"/>
  <c r="E217" i="116"/>
  <c r="G216" i="116"/>
  <c r="E216" i="116"/>
  <c r="G215" i="116"/>
  <c r="E215" i="116"/>
  <c r="G214" i="116"/>
  <c r="E214" i="116"/>
  <c r="G213" i="116"/>
  <c r="E213" i="116"/>
  <c r="E208" i="116"/>
  <c r="D208" i="116"/>
  <c r="C208" i="116"/>
  <c r="F206" i="116"/>
  <c r="E207" i="116" s="1"/>
  <c r="F204" i="116"/>
  <c r="D205" i="116" s="1"/>
  <c r="F202" i="116"/>
  <c r="D203" i="116" s="1"/>
  <c r="C184" i="116"/>
  <c r="H183" i="116"/>
  <c r="C183" i="116"/>
  <c r="H182" i="116"/>
  <c r="C182" i="116"/>
  <c r="H181" i="116"/>
  <c r="C181" i="116"/>
  <c r="H180" i="116"/>
  <c r="C180" i="116"/>
  <c r="H179" i="116"/>
  <c r="C179" i="116"/>
  <c r="H178" i="116"/>
  <c r="C178" i="116"/>
  <c r="H177" i="116"/>
  <c r="C177" i="116"/>
  <c r="J176" i="116"/>
  <c r="I176" i="116"/>
  <c r="E176" i="116"/>
  <c r="D176" i="116"/>
  <c r="H175" i="116"/>
  <c r="C175" i="116"/>
  <c r="H171" i="116"/>
  <c r="C171" i="116"/>
  <c r="H170" i="116"/>
  <c r="C170" i="116"/>
  <c r="H169" i="116"/>
  <c r="C169" i="116"/>
  <c r="H168" i="116"/>
  <c r="C168" i="116"/>
  <c r="H167" i="116"/>
  <c r="C167" i="116"/>
  <c r="H166" i="116"/>
  <c r="C166" i="116"/>
  <c r="H165" i="116"/>
  <c r="C165" i="116"/>
  <c r="H164" i="116"/>
  <c r="C164" i="116"/>
  <c r="J163" i="116"/>
  <c r="I163" i="116"/>
  <c r="E163" i="116"/>
  <c r="D163" i="116"/>
  <c r="H162" i="116"/>
  <c r="C162" i="116"/>
  <c r="C158" i="116"/>
  <c r="H157" i="116"/>
  <c r="C157" i="116"/>
  <c r="H156" i="116"/>
  <c r="C156" i="116"/>
  <c r="H155" i="116"/>
  <c r="C155" i="116"/>
  <c r="H154" i="116"/>
  <c r="C154" i="116"/>
  <c r="H153" i="116"/>
  <c r="C153" i="116"/>
  <c r="H152" i="116"/>
  <c r="C152" i="116"/>
  <c r="H151" i="116"/>
  <c r="C151" i="116"/>
  <c r="J150" i="116"/>
  <c r="I150" i="116"/>
  <c r="E150" i="116"/>
  <c r="D150" i="116"/>
  <c r="H149" i="116"/>
  <c r="C149" i="116"/>
  <c r="C145" i="116"/>
  <c r="H144" i="116"/>
  <c r="C144" i="116"/>
  <c r="H143" i="116"/>
  <c r="C143" i="116"/>
  <c r="H142" i="116"/>
  <c r="C142" i="116"/>
  <c r="H141" i="116"/>
  <c r="C141" i="116"/>
  <c r="H140" i="116"/>
  <c r="C140" i="116"/>
  <c r="H139" i="116"/>
  <c r="C139" i="116"/>
  <c r="H138" i="116"/>
  <c r="C138" i="116"/>
  <c r="J137" i="116"/>
  <c r="I137" i="116"/>
  <c r="E137" i="116"/>
  <c r="D137" i="116"/>
  <c r="H136" i="116"/>
  <c r="C136" i="116"/>
  <c r="C132" i="116"/>
  <c r="H131" i="116"/>
  <c r="C131" i="116"/>
  <c r="H130" i="116"/>
  <c r="C130" i="116"/>
  <c r="H129" i="116"/>
  <c r="C129" i="116"/>
  <c r="H128" i="116"/>
  <c r="C128" i="116"/>
  <c r="H127" i="116"/>
  <c r="C127" i="116"/>
  <c r="H126" i="116"/>
  <c r="C126" i="116"/>
  <c r="H125" i="116"/>
  <c r="C125" i="116"/>
  <c r="J124" i="116"/>
  <c r="I124" i="116"/>
  <c r="E124" i="116"/>
  <c r="D124" i="116"/>
  <c r="H123" i="116"/>
  <c r="C123" i="116"/>
  <c r="C119" i="116"/>
  <c r="H118" i="116"/>
  <c r="C118" i="116"/>
  <c r="H117" i="116"/>
  <c r="C117" i="116"/>
  <c r="H116" i="116"/>
  <c r="C116" i="116"/>
  <c r="H115" i="116"/>
  <c r="C115" i="116"/>
  <c r="H114" i="116"/>
  <c r="C114" i="116"/>
  <c r="H113" i="116"/>
  <c r="C113" i="116"/>
  <c r="H112" i="116"/>
  <c r="C112" i="116"/>
  <c r="J111" i="116"/>
  <c r="I111" i="116"/>
  <c r="E111" i="116"/>
  <c r="D111" i="116"/>
  <c r="H110" i="116"/>
  <c r="C110" i="116"/>
  <c r="C106" i="116"/>
  <c r="H105" i="116"/>
  <c r="C105" i="116"/>
  <c r="H104" i="116"/>
  <c r="C104" i="116"/>
  <c r="H103" i="116"/>
  <c r="C103" i="116"/>
  <c r="H102" i="116"/>
  <c r="C102" i="116"/>
  <c r="H101" i="116"/>
  <c r="C101" i="116"/>
  <c r="H100" i="116"/>
  <c r="C100" i="116"/>
  <c r="H99" i="116"/>
  <c r="C99" i="116"/>
  <c r="J98" i="116"/>
  <c r="I98" i="116"/>
  <c r="E98" i="116"/>
  <c r="D98" i="116"/>
  <c r="H97" i="116"/>
  <c r="C97" i="116"/>
  <c r="C93" i="116"/>
  <c r="H92" i="116"/>
  <c r="C92" i="116"/>
  <c r="H91" i="116"/>
  <c r="C91" i="116"/>
  <c r="H90" i="116"/>
  <c r="C90" i="116"/>
  <c r="H89" i="116"/>
  <c r="C89" i="116"/>
  <c r="H88" i="116"/>
  <c r="C88" i="116"/>
  <c r="H87" i="116"/>
  <c r="C87" i="116"/>
  <c r="H86" i="116"/>
  <c r="C86" i="116"/>
  <c r="J85" i="116"/>
  <c r="I85" i="116"/>
  <c r="E85" i="116"/>
  <c r="D85" i="116"/>
  <c r="H84" i="116"/>
  <c r="C84" i="116"/>
  <c r="C80" i="116"/>
  <c r="H79" i="116"/>
  <c r="C79" i="116"/>
  <c r="H78" i="116"/>
  <c r="C78" i="116"/>
  <c r="H77" i="116"/>
  <c r="C77" i="116"/>
  <c r="H76" i="116"/>
  <c r="C76" i="116"/>
  <c r="H75" i="116"/>
  <c r="C75" i="116"/>
  <c r="H74" i="116"/>
  <c r="C74" i="116"/>
  <c r="H73" i="116"/>
  <c r="C73" i="116"/>
  <c r="J72" i="116"/>
  <c r="I72" i="116"/>
  <c r="E72" i="116"/>
  <c r="D72" i="116"/>
  <c r="H71" i="116"/>
  <c r="C71" i="116"/>
  <c r="C67" i="116"/>
  <c r="H66" i="116"/>
  <c r="C66" i="116"/>
  <c r="H65" i="116"/>
  <c r="C65" i="116"/>
  <c r="H64" i="116"/>
  <c r="C64" i="116"/>
  <c r="H63" i="116"/>
  <c r="C63" i="116"/>
  <c r="H62" i="116"/>
  <c r="C62" i="116"/>
  <c r="H61" i="116"/>
  <c r="C61" i="116"/>
  <c r="H60" i="116"/>
  <c r="C60" i="116"/>
  <c r="J59" i="116"/>
  <c r="I59" i="116"/>
  <c r="E59" i="116"/>
  <c r="D59" i="116"/>
  <c r="H58" i="116"/>
  <c r="C58" i="116"/>
  <c r="E54" i="116"/>
  <c r="D54" i="116"/>
  <c r="C54" i="116"/>
  <c r="E53" i="116"/>
  <c r="D53" i="116"/>
  <c r="C53" i="116"/>
  <c r="E52" i="116"/>
  <c r="D52" i="116"/>
  <c r="C52" i="116"/>
  <c r="E51" i="116"/>
  <c r="D51" i="116"/>
  <c r="C51" i="116"/>
  <c r="E50" i="116"/>
  <c r="D50" i="116"/>
  <c r="C50" i="116"/>
  <c r="E49" i="116"/>
  <c r="D49" i="116"/>
  <c r="C49" i="116"/>
  <c r="E48" i="116"/>
  <c r="D48" i="116"/>
  <c r="C48" i="116"/>
  <c r="E47" i="116"/>
  <c r="D47" i="116"/>
  <c r="C47" i="116"/>
  <c r="E46" i="116"/>
  <c r="D46" i="116"/>
  <c r="C46" i="116"/>
  <c r="E45" i="116"/>
  <c r="D45" i="116"/>
  <c r="C45" i="116"/>
  <c r="C74" i="135"/>
  <c r="D74" i="135"/>
  <c r="E74" i="135"/>
  <c r="F74" i="135"/>
  <c r="G74" i="135"/>
  <c r="H74" i="135"/>
  <c r="C76" i="135"/>
  <c r="D76" i="135"/>
  <c r="E76" i="135"/>
  <c r="F76" i="135"/>
  <c r="G76" i="135"/>
  <c r="H76" i="135"/>
  <c r="C78" i="135"/>
  <c r="D78" i="135"/>
  <c r="E78" i="135"/>
  <c r="F78" i="135"/>
  <c r="G78" i="135"/>
  <c r="H78" i="135"/>
  <c r="C80" i="135"/>
  <c r="D80" i="135"/>
  <c r="E80" i="135"/>
  <c r="F80" i="135"/>
  <c r="G80" i="135"/>
  <c r="H80" i="135"/>
  <c r="C82" i="135"/>
  <c r="D82" i="135"/>
  <c r="E82" i="135"/>
  <c r="F82" i="135"/>
  <c r="G82" i="135"/>
  <c r="H82" i="135"/>
  <c r="C84" i="135"/>
  <c r="D84" i="135"/>
  <c r="E84" i="135"/>
  <c r="F84" i="135"/>
  <c r="G84" i="135"/>
  <c r="H84" i="135"/>
  <c r="C86" i="135"/>
  <c r="D86" i="135"/>
  <c r="E86" i="135"/>
  <c r="F86" i="135"/>
  <c r="G86" i="135"/>
  <c r="H86" i="135"/>
  <c r="I86" i="135"/>
  <c r="C88" i="135"/>
  <c r="D88" i="135"/>
  <c r="E88" i="135"/>
  <c r="F88" i="135"/>
  <c r="G88" i="135"/>
  <c r="H88" i="135"/>
  <c r="I88" i="135"/>
  <c r="C90" i="135"/>
  <c r="D90" i="135"/>
  <c r="E90" i="135"/>
  <c r="F90" i="135"/>
  <c r="G90" i="135"/>
  <c r="H90" i="135"/>
  <c r="I90" i="135"/>
  <c r="C92" i="135"/>
  <c r="D92" i="135"/>
  <c r="E92" i="135"/>
  <c r="F92" i="135"/>
  <c r="G92" i="135"/>
  <c r="H92" i="135"/>
  <c r="I92" i="135"/>
  <c r="C94" i="135"/>
  <c r="D94" i="135"/>
  <c r="E94" i="135"/>
  <c r="F94" i="135"/>
  <c r="G94" i="135"/>
  <c r="H94" i="135"/>
  <c r="I94" i="135"/>
  <c r="C96" i="135"/>
  <c r="D96" i="135"/>
  <c r="E96" i="135"/>
  <c r="F96" i="135"/>
  <c r="G96" i="135"/>
  <c r="H96" i="135"/>
  <c r="I96" i="135"/>
  <c r="C98" i="135"/>
  <c r="D98" i="135"/>
  <c r="E98" i="135"/>
  <c r="F98" i="135"/>
  <c r="G98" i="135"/>
  <c r="H98" i="135"/>
  <c r="I98" i="135"/>
  <c r="C39" i="135"/>
  <c r="D39" i="135"/>
  <c r="E39" i="135"/>
  <c r="F39" i="135"/>
  <c r="G39" i="135"/>
  <c r="H39" i="135"/>
  <c r="C41" i="135"/>
  <c r="D41" i="135"/>
  <c r="E41" i="135"/>
  <c r="F41" i="135"/>
  <c r="G41" i="135"/>
  <c r="H41" i="135"/>
  <c r="C43" i="135"/>
  <c r="D43" i="135"/>
  <c r="E43" i="135"/>
  <c r="F43" i="135"/>
  <c r="G43" i="135"/>
  <c r="H43" i="135"/>
  <c r="C45" i="135"/>
  <c r="D45" i="135"/>
  <c r="E45" i="135"/>
  <c r="F45" i="135"/>
  <c r="G45" i="135"/>
  <c r="H45" i="135"/>
  <c r="C47" i="135"/>
  <c r="D47" i="135"/>
  <c r="E47" i="135"/>
  <c r="F47" i="135"/>
  <c r="G47" i="135"/>
  <c r="H47" i="135"/>
  <c r="C49" i="135"/>
  <c r="D49" i="135"/>
  <c r="E49" i="135"/>
  <c r="F49" i="135"/>
  <c r="G49" i="135"/>
  <c r="H49" i="135"/>
  <c r="C51" i="135"/>
  <c r="D51" i="135"/>
  <c r="E51" i="135"/>
  <c r="F51" i="135"/>
  <c r="G51" i="135"/>
  <c r="H51" i="135"/>
  <c r="I51" i="135"/>
  <c r="C53" i="135"/>
  <c r="D53" i="135"/>
  <c r="E53" i="135"/>
  <c r="F53" i="135"/>
  <c r="G53" i="135"/>
  <c r="H53" i="135"/>
  <c r="I53" i="135"/>
  <c r="C55" i="135"/>
  <c r="D55" i="135"/>
  <c r="E55" i="135"/>
  <c r="F55" i="135"/>
  <c r="G55" i="135"/>
  <c r="H55" i="135"/>
  <c r="I55" i="135"/>
  <c r="C57" i="135"/>
  <c r="D57" i="135"/>
  <c r="E57" i="135"/>
  <c r="F57" i="135"/>
  <c r="G57" i="135"/>
  <c r="H57" i="135"/>
  <c r="I57" i="135"/>
  <c r="C59" i="135"/>
  <c r="D59" i="135"/>
  <c r="E59" i="135"/>
  <c r="F59" i="135"/>
  <c r="G59" i="135"/>
  <c r="H59" i="135"/>
  <c r="I59" i="135"/>
  <c r="C61" i="135"/>
  <c r="D61" i="135"/>
  <c r="E61" i="135"/>
  <c r="F61" i="135"/>
  <c r="G61" i="135"/>
  <c r="H61" i="135"/>
  <c r="I61" i="135"/>
  <c r="C63" i="135"/>
  <c r="D63" i="135"/>
  <c r="E63" i="135"/>
  <c r="F63" i="135"/>
  <c r="G63" i="135"/>
  <c r="H63" i="135"/>
  <c r="I63" i="135"/>
  <c r="I242" i="147"/>
  <c r="H242" i="147"/>
  <c r="G242" i="147"/>
  <c r="F242" i="147"/>
  <c r="E242" i="147"/>
  <c r="D242" i="147"/>
  <c r="C242" i="147"/>
  <c r="I240" i="147"/>
  <c r="H240" i="147"/>
  <c r="G240" i="147"/>
  <c r="F240" i="147"/>
  <c r="E240" i="147"/>
  <c r="D240" i="147"/>
  <c r="C240" i="147"/>
  <c r="I238" i="147"/>
  <c r="H238" i="147"/>
  <c r="G238" i="147"/>
  <c r="F238" i="147"/>
  <c r="E238" i="147"/>
  <c r="D238" i="147"/>
  <c r="C238" i="147"/>
  <c r="I236" i="147"/>
  <c r="H236" i="147"/>
  <c r="G236" i="147"/>
  <c r="F236" i="147"/>
  <c r="E236" i="147"/>
  <c r="D236" i="147"/>
  <c r="C236" i="147"/>
  <c r="I234" i="147"/>
  <c r="H234" i="147"/>
  <c r="G234" i="147"/>
  <c r="F234" i="147"/>
  <c r="E234" i="147"/>
  <c r="D234" i="147"/>
  <c r="C234" i="147"/>
  <c r="I232" i="147"/>
  <c r="H232" i="147"/>
  <c r="G232" i="147"/>
  <c r="F232" i="147"/>
  <c r="E232" i="147"/>
  <c r="D232" i="147"/>
  <c r="C232" i="147"/>
  <c r="I230" i="147"/>
  <c r="H230" i="147"/>
  <c r="G230" i="147"/>
  <c r="F230" i="147"/>
  <c r="E230" i="147"/>
  <c r="D230" i="147"/>
  <c r="C230" i="147"/>
  <c r="H228" i="147"/>
  <c r="G228" i="147"/>
  <c r="F228" i="147"/>
  <c r="E228" i="147"/>
  <c r="D228" i="147"/>
  <c r="C228" i="147"/>
  <c r="H226" i="147"/>
  <c r="G226" i="147"/>
  <c r="F226" i="147"/>
  <c r="E226" i="147"/>
  <c r="D226" i="147"/>
  <c r="C226" i="147"/>
  <c r="H224" i="147"/>
  <c r="G224" i="147"/>
  <c r="F224" i="147"/>
  <c r="E224" i="147"/>
  <c r="D224" i="147"/>
  <c r="C224" i="147"/>
  <c r="H222" i="147"/>
  <c r="G222" i="147"/>
  <c r="F222" i="147"/>
  <c r="E222" i="147"/>
  <c r="D222" i="147"/>
  <c r="C222" i="147"/>
  <c r="H220" i="147"/>
  <c r="G220" i="147"/>
  <c r="F220" i="147"/>
  <c r="E220" i="147"/>
  <c r="D220" i="147"/>
  <c r="C220" i="147"/>
  <c r="H218" i="147"/>
  <c r="G218" i="147"/>
  <c r="F218" i="147"/>
  <c r="E218" i="147"/>
  <c r="D218" i="147"/>
  <c r="C218" i="147"/>
  <c r="I207" i="147"/>
  <c r="H207" i="147"/>
  <c r="G207" i="147"/>
  <c r="F207" i="147"/>
  <c r="E207" i="147"/>
  <c r="D207" i="147"/>
  <c r="C207" i="147"/>
  <c r="I205" i="147"/>
  <c r="H205" i="147"/>
  <c r="G205" i="147"/>
  <c r="F205" i="147"/>
  <c r="E205" i="147"/>
  <c r="D205" i="147"/>
  <c r="C205" i="147"/>
  <c r="I203" i="147"/>
  <c r="H203" i="147"/>
  <c r="G203" i="147"/>
  <c r="F203" i="147"/>
  <c r="E203" i="147"/>
  <c r="D203" i="147"/>
  <c r="C203" i="147"/>
  <c r="I201" i="147"/>
  <c r="H201" i="147"/>
  <c r="G201" i="147"/>
  <c r="F201" i="147"/>
  <c r="E201" i="147"/>
  <c r="D201" i="147"/>
  <c r="C201" i="147"/>
  <c r="I199" i="147"/>
  <c r="H199" i="147"/>
  <c r="G199" i="147"/>
  <c r="F199" i="147"/>
  <c r="E199" i="147"/>
  <c r="D199" i="147"/>
  <c r="C199" i="147"/>
  <c r="I197" i="147"/>
  <c r="H197" i="147"/>
  <c r="G197" i="147"/>
  <c r="F197" i="147"/>
  <c r="E197" i="147"/>
  <c r="D197" i="147"/>
  <c r="C197" i="147"/>
  <c r="I195" i="147"/>
  <c r="H195" i="147"/>
  <c r="G195" i="147"/>
  <c r="F195" i="147"/>
  <c r="E195" i="147"/>
  <c r="D195" i="147"/>
  <c r="C195" i="147"/>
  <c r="H193" i="147"/>
  <c r="G193" i="147"/>
  <c r="F193" i="147"/>
  <c r="E193" i="147"/>
  <c r="D193" i="147"/>
  <c r="C193" i="147"/>
  <c r="H191" i="147"/>
  <c r="G191" i="147"/>
  <c r="F191" i="147"/>
  <c r="E191" i="147"/>
  <c r="D191" i="147"/>
  <c r="C191" i="147"/>
  <c r="H189" i="147"/>
  <c r="G189" i="147"/>
  <c r="F189" i="147"/>
  <c r="E189" i="147"/>
  <c r="D189" i="147"/>
  <c r="C189" i="147"/>
  <c r="H187" i="147"/>
  <c r="G187" i="147"/>
  <c r="F187" i="147"/>
  <c r="E187" i="147"/>
  <c r="D187" i="147"/>
  <c r="C187" i="147"/>
  <c r="H185" i="147"/>
  <c r="G185" i="147"/>
  <c r="F185" i="147"/>
  <c r="E185" i="147"/>
  <c r="D185" i="147"/>
  <c r="C185" i="147"/>
  <c r="H183" i="147"/>
  <c r="G183" i="147"/>
  <c r="F183" i="147"/>
  <c r="E183" i="147"/>
  <c r="D183" i="147"/>
  <c r="C183" i="147"/>
  <c r="I166" i="147"/>
  <c r="H166" i="147"/>
  <c r="G166" i="147"/>
  <c r="F166" i="147"/>
  <c r="E166" i="147"/>
  <c r="D166" i="147"/>
  <c r="C166" i="147"/>
  <c r="I164" i="147"/>
  <c r="H164" i="147"/>
  <c r="G164" i="147"/>
  <c r="F164" i="147"/>
  <c r="E164" i="147"/>
  <c r="D164" i="147"/>
  <c r="C164" i="147"/>
  <c r="I162" i="147"/>
  <c r="H162" i="147"/>
  <c r="G162" i="147"/>
  <c r="F162" i="147"/>
  <c r="E162" i="147"/>
  <c r="D162" i="147"/>
  <c r="C162" i="147"/>
  <c r="I160" i="147"/>
  <c r="H160" i="147"/>
  <c r="G160" i="147"/>
  <c r="F160" i="147"/>
  <c r="E160" i="147"/>
  <c r="D160" i="147"/>
  <c r="C160" i="147"/>
  <c r="I158" i="147"/>
  <c r="H158" i="147"/>
  <c r="G158" i="147"/>
  <c r="F158" i="147"/>
  <c r="E158" i="147"/>
  <c r="D158" i="147"/>
  <c r="C158" i="147"/>
  <c r="I156" i="147"/>
  <c r="H156" i="147"/>
  <c r="G156" i="147"/>
  <c r="F156" i="147"/>
  <c r="E156" i="147"/>
  <c r="D156" i="147"/>
  <c r="C156" i="147"/>
  <c r="I154" i="147"/>
  <c r="H154" i="147"/>
  <c r="G154" i="147"/>
  <c r="F154" i="147"/>
  <c r="E154" i="147"/>
  <c r="D154" i="147"/>
  <c r="C154" i="147"/>
  <c r="H152" i="147"/>
  <c r="G152" i="147"/>
  <c r="F152" i="147"/>
  <c r="E152" i="147"/>
  <c r="D152" i="147"/>
  <c r="C152" i="147"/>
  <c r="H150" i="147"/>
  <c r="G150" i="147"/>
  <c r="F150" i="147"/>
  <c r="E150" i="147"/>
  <c r="D150" i="147"/>
  <c r="C150" i="147"/>
  <c r="H148" i="147"/>
  <c r="G148" i="147"/>
  <c r="F148" i="147"/>
  <c r="E148" i="147"/>
  <c r="D148" i="147"/>
  <c r="C148" i="147"/>
  <c r="H146" i="147"/>
  <c r="G146" i="147"/>
  <c r="F146" i="147"/>
  <c r="E146" i="147"/>
  <c r="D146" i="147"/>
  <c r="C146" i="147"/>
  <c r="H144" i="147"/>
  <c r="G144" i="147"/>
  <c r="F144" i="147"/>
  <c r="E144" i="147"/>
  <c r="D144" i="147"/>
  <c r="C144" i="147"/>
  <c r="H142" i="147"/>
  <c r="G142" i="147"/>
  <c r="F142" i="147"/>
  <c r="E142" i="147"/>
  <c r="D142" i="147"/>
  <c r="C142" i="147"/>
  <c r="I45" i="147"/>
  <c r="H45" i="147"/>
  <c r="G45" i="147"/>
  <c r="F45" i="147"/>
  <c r="E45" i="147"/>
  <c r="D45" i="147"/>
  <c r="C45" i="147"/>
  <c r="I43" i="147"/>
  <c r="H43" i="147"/>
  <c r="G43" i="147"/>
  <c r="F43" i="147"/>
  <c r="E43" i="147"/>
  <c r="D43" i="147"/>
  <c r="C43" i="147"/>
  <c r="I41" i="147"/>
  <c r="H41" i="147"/>
  <c r="G41" i="147"/>
  <c r="F41" i="147"/>
  <c r="E41" i="147"/>
  <c r="D41" i="147"/>
  <c r="C41" i="147"/>
  <c r="I39" i="147"/>
  <c r="H39" i="147"/>
  <c r="G39" i="147"/>
  <c r="F39" i="147"/>
  <c r="E39" i="147"/>
  <c r="D39" i="147"/>
  <c r="C39" i="147"/>
  <c r="I37" i="147"/>
  <c r="H37" i="147"/>
  <c r="G37" i="147"/>
  <c r="F37" i="147"/>
  <c r="E37" i="147"/>
  <c r="D37" i="147"/>
  <c r="C37" i="147"/>
  <c r="I35" i="147"/>
  <c r="H35" i="147"/>
  <c r="G35" i="147"/>
  <c r="F35" i="147"/>
  <c r="E35" i="147"/>
  <c r="D35" i="147"/>
  <c r="C35" i="147"/>
  <c r="I33" i="147"/>
  <c r="H33" i="147"/>
  <c r="G33" i="147"/>
  <c r="F33" i="147"/>
  <c r="E33" i="147"/>
  <c r="D33" i="147"/>
  <c r="C33" i="147"/>
  <c r="H31" i="147"/>
  <c r="G31" i="147"/>
  <c r="F31" i="147"/>
  <c r="E31" i="147"/>
  <c r="D31" i="147"/>
  <c r="C31" i="147"/>
  <c r="H29" i="147"/>
  <c r="G29" i="147"/>
  <c r="F29" i="147"/>
  <c r="E29" i="147"/>
  <c r="D29" i="147"/>
  <c r="C29" i="147"/>
  <c r="H27" i="147"/>
  <c r="G27" i="147"/>
  <c r="F27" i="147"/>
  <c r="E27" i="147"/>
  <c r="D27" i="147"/>
  <c r="C27" i="147"/>
  <c r="H25" i="147"/>
  <c r="G25" i="147"/>
  <c r="F25" i="147"/>
  <c r="E25" i="147"/>
  <c r="D25" i="147"/>
  <c r="C25" i="147"/>
  <c r="H23" i="147"/>
  <c r="G23" i="147"/>
  <c r="F23" i="147"/>
  <c r="E23" i="147"/>
  <c r="D23" i="147"/>
  <c r="C23" i="147"/>
  <c r="H21" i="147"/>
  <c r="G21" i="147"/>
  <c r="F21" i="147"/>
  <c r="E21" i="147"/>
  <c r="D21" i="147"/>
  <c r="C21" i="147"/>
  <c r="I237" i="146"/>
  <c r="H237" i="146"/>
  <c r="G237" i="146"/>
  <c r="F237" i="146"/>
  <c r="E237" i="146"/>
  <c r="D237" i="146"/>
  <c r="C237" i="146"/>
  <c r="I235" i="146"/>
  <c r="H235" i="146"/>
  <c r="G235" i="146"/>
  <c r="F235" i="146"/>
  <c r="E235" i="146"/>
  <c r="D235" i="146"/>
  <c r="C235" i="146"/>
  <c r="I233" i="146"/>
  <c r="H233" i="146"/>
  <c r="G233" i="146"/>
  <c r="F233" i="146"/>
  <c r="E233" i="146"/>
  <c r="D233" i="146"/>
  <c r="C233" i="146"/>
  <c r="I231" i="146"/>
  <c r="H231" i="146"/>
  <c r="G231" i="146"/>
  <c r="F231" i="146"/>
  <c r="E231" i="146"/>
  <c r="D231" i="146"/>
  <c r="C231" i="146"/>
  <c r="I229" i="146"/>
  <c r="H229" i="146"/>
  <c r="G229" i="146"/>
  <c r="F229" i="146"/>
  <c r="E229" i="146"/>
  <c r="D229" i="146"/>
  <c r="C229" i="146"/>
  <c r="I227" i="146"/>
  <c r="H227" i="146"/>
  <c r="G227" i="146"/>
  <c r="F227" i="146"/>
  <c r="E227" i="146"/>
  <c r="D227" i="146"/>
  <c r="C227" i="146"/>
  <c r="I225" i="146"/>
  <c r="H225" i="146"/>
  <c r="G225" i="146"/>
  <c r="F225" i="146"/>
  <c r="E225" i="146"/>
  <c r="D225" i="146"/>
  <c r="C225" i="146"/>
  <c r="H223" i="146"/>
  <c r="G223" i="146"/>
  <c r="F223" i="146"/>
  <c r="E223" i="146"/>
  <c r="D223" i="146"/>
  <c r="C223" i="146"/>
  <c r="H221" i="146"/>
  <c r="G221" i="146"/>
  <c r="F221" i="146"/>
  <c r="E221" i="146"/>
  <c r="D221" i="146"/>
  <c r="C221" i="146"/>
  <c r="H219" i="146"/>
  <c r="G219" i="146"/>
  <c r="F219" i="146"/>
  <c r="E219" i="146"/>
  <c r="D219" i="146"/>
  <c r="C219" i="146"/>
  <c r="H217" i="146"/>
  <c r="G217" i="146"/>
  <c r="F217" i="146"/>
  <c r="E217" i="146"/>
  <c r="D217" i="146"/>
  <c r="C217" i="146"/>
  <c r="H215" i="146"/>
  <c r="G215" i="146"/>
  <c r="F215" i="146"/>
  <c r="E215" i="146"/>
  <c r="D215" i="146"/>
  <c r="C215" i="146"/>
  <c r="H213" i="146"/>
  <c r="G213" i="146"/>
  <c r="F213" i="146"/>
  <c r="E213" i="146"/>
  <c r="D213" i="146"/>
  <c r="C213" i="146"/>
  <c r="I204" i="146"/>
  <c r="H204" i="146"/>
  <c r="G204" i="146"/>
  <c r="F204" i="146"/>
  <c r="E204" i="146"/>
  <c r="D204" i="146"/>
  <c r="C204" i="146"/>
  <c r="I202" i="146"/>
  <c r="H202" i="146"/>
  <c r="G202" i="146"/>
  <c r="F202" i="146"/>
  <c r="E202" i="146"/>
  <c r="D202" i="146"/>
  <c r="C202" i="146"/>
  <c r="I200" i="146"/>
  <c r="H200" i="146"/>
  <c r="G200" i="146"/>
  <c r="F200" i="146"/>
  <c r="E200" i="146"/>
  <c r="D200" i="146"/>
  <c r="C200" i="146"/>
  <c r="I198" i="146"/>
  <c r="H198" i="146"/>
  <c r="G198" i="146"/>
  <c r="F198" i="146"/>
  <c r="E198" i="146"/>
  <c r="D198" i="146"/>
  <c r="C198" i="146"/>
  <c r="I196" i="146"/>
  <c r="H196" i="146"/>
  <c r="G196" i="146"/>
  <c r="F196" i="146"/>
  <c r="E196" i="146"/>
  <c r="D196" i="146"/>
  <c r="C196" i="146"/>
  <c r="I194" i="146"/>
  <c r="H194" i="146"/>
  <c r="G194" i="146"/>
  <c r="F194" i="146"/>
  <c r="E194" i="146"/>
  <c r="D194" i="146"/>
  <c r="C194" i="146"/>
  <c r="I192" i="146"/>
  <c r="H192" i="146"/>
  <c r="G192" i="146"/>
  <c r="F192" i="146"/>
  <c r="E192" i="146"/>
  <c r="D192" i="146"/>
  <c r="C192" i="146"/>
  <c r="H190" i="146"/>
  <c r="G190" i="146"/>
  <c r="F190" i="146"/>
  <c r="E190" i="146"/>
  <c r="D190" i="146"/>
  <c r="C190" i="146"/>
  <c r="H188" i="146"/>
  <c r="G188" i="146"/>
  <c r="F188" i="146"/>
  <c r="E188" i="146"/>
  <c r="D188" i="146"/>
  <c r="C188" i="146"/>
  <c r="H186" i="146"/>
  <c r="G186" i="146"/>
  <c r="F186" i="146"/>
  <c r="E186" i="146"/>
  <c r="D186" i="146"/>
  <c r="C186" i="146"/>
  <c r="H184" i="146"/>
  <c r="G184" i="146"/>
  <c r="F184" i="146"/>
  <c r="E184" i="146"/>
  <c r="D184" i="146"/>
  <c r="C184" i="146"/>
  <c r="H182" i="146"/>
  <c r="G182" i="146"/>
  <c r="F182" i="146"/>
  <c r="E182" i="146"/>
  <c r="D182" i="146"/>
  <c r="C182" i="146"/>
  <c r="H180" i="146"/>
  <c r="G180" i="146"/>
  <c r="F180" i="146"/>
  <c r="E180" i="146"/>
  <c r="D180" i="146"/>
  <c r="C180" i="146"/>
  <c r="I165" i="146"/>
  <c r="H165" i="146"/>
  <c r="G165" i="146"/>
  <c r="F165" i="146"/>
  <c r="E165" i="146"/>
  <c r="D165" i="146"/>
  <c r="C165" i="146"/>
  <c r="I163" i="146"/>
  <c r="H163" i="146"/>
  <c r="G163" i="146"/>
  <c r="F163" i="146"/>
  <c r="E163" i="146"/>
  <c r="D163" i="146"/>
  <c r="C163" i="146"/>
  <c r="I161" i="146"/>
  <c r="H161" i="146"/>
  <c r="G161" i="146"/>
  <c r="F161" i="146"/>
  <c r="E161" i="146"/>
  <c r="D161" i="146"/>
  <c r="C161" i="146"/>
  <c r="I159" i="146"/>
  <c r="H159" i="146"/>
  <c r="G159" i="146"/>
  <c r="F159" i="146"/>
  <c r="E159" i="146"/>
  <c r="D159" i="146"/>
  <c r="C159" i="146"/>
  <c r="I157" i="146"/>
  <c r="H157" i="146"/>
  <c r="G157" i="146"/>
  <c r="F157" i="146"/>
  <c r="E157" i="146"/>
  <c r="D157" i="146"/>
  <c r="C157" i="146"/>
  <c r="I155" i="146"/>
  <c r="H155" i="146"/>
  <c r="G155" i="146"/>
  <c r="F155" i="146"/>
  <c r="E155" i="146"/>
  <c r="D155" i="146"/>
  <c r="C155" i="146"/>
  <c r="I153" i="146"/>
  <c r="H153" i="146"/>
  <c r="G153" i="146"/>
  <c r="F153" i="146"/>
  <c r="E153" i="146"/>
  <c r="D153" i="146"/>
  <c r="C153" i="146"/>
  <c r="H151" i="146"/>
  <c r="G151" i="146"/>
  <c r="F151" i="146"/>
  <c r="E151" i="146"/>
  <c r="D151" i="146"/>
  <c r="C151" i="146"/>
  <c r="H149" i="146"/>
  <c r="G149" i="146"/>
  <c r="F149" i="146"/>
  <c r="E149" i="146"/>
  <c r="D149" i="146"/>
  <c r="C149" i="146"/>
  <c r="H147" i="146"/>
  <c r="G147" i="146"/>
  <c r="F147" i="146"/>
  <c r="E147" i="146"/>
  <c r="D147" i="146"/>
  <c r="C147" i="146"/>
  <c r="H145" i="146"/>
  <c r="G145" i="146"/>
  <c r="F145" i="146"/>
  <c r="E145" i="146"/>
  <c r="D145" i="146"/>
  <c r="C145" i="146"/>
  <c r="H143" i="146"/>
  <c r="G143" i="146"/>
  <c r="F143" i="146"/>
  <c r="E143" i="146"/>
  <c r="D143" i="146"/>
  <c r="C143" i="146"/>
  <c r="H141" i="146"/>
  <c r="G141" i="146"/>
  <c r="F141" i="146"/>
  <c r="E141" i="146"/>
  <c r="D141" i="146"/>
  <c r="C141" i="146"/>
  <c r="I50" i="146"/>
  <c r="H50" i="146"/>
  <c r="G50" i="146"/>
  <c r="F50" i="146"/>
  <c r="E50" i="146"/>
  <c r="D50" i="146"/>
  <c r="C50" i="146"/>
  <c r="I48" i="146"/>
  <c r="H48" i="146"/>
  <c r="G48" i="146"/>
  <c r="F48" i="146"/>
  <c r="E48" i="146"/>
  <c r="D48" i="146"/>
  <c r="C48" i="146"/>
  <c r="I46" i="146"/>
  <c r="H46" i="146"/>
  <c r="G46" i="146"/>
  <c r="F46" i="146"/>
  <c r="E46" i="146"/>
  <c r="D46" i="146"/>
  <c r="C46" i="146"/>
  <c r="I44" i="146"/>
  <c r="H44" i="146"/>
  <c r="G44" i="146"/>
  <c r="F44" i="146"/>
  <c r="E44" i="146"/>
  <c r="D44" i="146"/>
  <c r="C44" i="146"/>
  <c r="I42" i="146"/>
  <c r="H42" i="146"/>
  <c r="G42" i="146"/>
  <c r="F42" i="146"/>
  <c r="E42" i="146"/>
  <c r="D42" i="146"/>
  <c r="C42" i="146"/>
  <c r="I40" i="146"/>
  <c r="H40" i="146"/>
  <c r="G40" i="146"/>
  <c r="F40" i="146"/>
  <c r="E40" i="146"/>
  <c r="D40" i="146"/>
  <c r="C40" i="146"/>
  <c r="I38" i="146"/>
  <c r="H38" i="146"/>
  <c r="G38" i="146"/>
  <c r="F38" i="146"/>
  <c r="E38" i="146"/>
  <c r="D38" i="146"/>
  <c r="C38" i="146"/>
  <c r="H36" i="146"/>
  <c r="G36" i="146"/>
  <c r="F36" i="146"/>
  <c r="E36" i="146"/>
  <c r="D36" i="146"/>
  <c r="C36" i="146"/>
  <c r="H34" i="146"/>
  <c r="G34" i="146"/>
  <c r="F34" i="146"/>
  <c r="E34" i="146"/>
  <c r="D34" i="146"/>
  <c r="C34" i="146"/>
  <c r="H32" i="146"/>
  <c r="G32" i="146"/>
  <c r="F32" i="146"/>
  <c r="E32" i="146"/>
  <c r="D32" i="146"/>
  <c r="C32" i="146"/>
  <c r="H30" i="146"/>
  <c r="G30" i="146"/>
  <c r="F30" i="146"/>
  <c r="E30" i="146"/>
  <c r="D30" i="146"/>
  <c r="C30" i="146"/>
  <c r="H28" i="146"/>
  <c r="G28" i="146"/>
  <c r="F28" i="146"/>
  <c r="E28" i="146"/>
  <c r="D28" i="146"/>
  <c r="C28" i="146"/>
  <c r="H26" i="146"/>
  <c r="G26" i="146"/>
  <c r="F26" i="146"/>
  <c r="E26" i="146"/>
  <c r="D26" i="146"/>
  <c r="C26" i="146"/>
  <c r="F278" i="145"/>
  <c r="F277" i="145"/>
  <c r="F263" i="145"/>
  <c r="F262" i="145"/>
  <c r="I236" i="145"/>
  <c r="H236" i="145"/>
  <c r="G236" i="145"/>
  <c r="F236" i="145"/>
  <c r="E236" i="145"/>
  <c r="D236" i="145"/>
  <c r="C236" i="145"/>
  <c r="I234" i="145"/>
  <c r="H234" i="145"/>
  <c r="G234" i="145"/>
  <c r="F234" i="145"/>
  <c r="E234" i="145"/>
  <c r="D234" i="145"/>
  <c r="C234" i="145"/>
  <c r="I232" i="145"/>
  <c r="H232" i="145"/>
  <c r="G232" i="145"/>
  <c r="F232" i="145"/>
  <c r="E232" i="145"/>
  <c r="D232" i="145"/>
  <c r="C232" i="145"/>
  <c r="I230" i="145"/>
  <c r="H230" i="145"/>
  <c r="G230" i="145"/>
  <c r="F230" i="145"/>
  <c r="E230" i="145"/>
  <c r="D230" i="145"/>
  <c r="C230" i="145"/>
  <c r="I228" i="145"/>
  <c r="H228" i="145"/>
  <c r="G228" i="145"/>
  <c r="F228" i="145"/>
  <c r="E228" i="145"/>
  <c r="D228" i="145"/>
  <c r="C228" i="145"/>
  <c r="I226" i="145"/>
  <c r="H226" i="145"/>
  <c r="G226" i="145"/>
  <c r="F226" i="145"/>
  <c r="E226" i="145"/>
  <c r="D226" i="145"/>
  <c r="C226" i="145"/>
  <c r="I224" i="145"/>
  <c r="H224" i="145"/>
  <c r="G224" i="145"/>
  <c r="F224" i="145"/>
  <c r="E224" i="145"/>
  <c r="D224" i="145"/>
  <c r="C224" i="145"/>
  <c r="H222" i="145"/>
  <c r="G222" i="145"/>
  <c r="F222" i="145"/>
  <c r="E222" i="145"/>
  <c r="D222" i="145"/>
  <c r="C222" i="145"/>
  <c r="H220" i="145"/>
  <c r="G220" i="145"/>
  <c r="F220" i="145"/>
  <c r="E220" i="145"/>
  <c r="D220" i="145"/>
  <c r="C220" i="145"/>
  <c r="H218" i="145"/>
  <c r="G218" i="145"/>
  <c r="F218" i="145"/>
  <c r="E218" i="145"/>
  <c r="D218" i="145"/>
  <c r="C218" i="145"/>
  <c r="H216" i="145"/>
  <c r="G216" i="145"/>
  <c r="F216" i="145"/>
  <c r="E216" i="145"/>
  <c r="D216" i="145"/>
  <c r="C216" i="145"/>
  <c r="H214" i="145"/>
  <c r="G214" i="145"/>
  <c r="F214" i="145"/>
  <c r="E214" i="145"/>
  <c r="D214" i="145"/>
  <c r="C214" i="145"/>
  <c r="H212" i="145"/>
  <c r="G212" i="145"/>
  <c r="F212" i="145"/>
  <c r="E212" i="145"/>
  <c r="D212" i="145"/>
  <c r="C212" i="145"/>
  <c r="I203" i="145"/>
  <c r="H203" i="145"/>
  <c r="G203" i="145"/>
  <c r="F203" i="145"/>
  <c r="E203" i="145"/>
  <c r="D203" i="145"/>
  <c r="C203" i="145"/>
  <c r="I201" i="145"/>
  <c r="H201" i="145"/>
  <c r="G201" i="145"/>
  <c r="F201" i="145"/>
  <c r="E201" i="145"/>
  <c r="D201" i="145"/>
  <c r="C201" i="145"/>
  <c r="I199" i="145"/>
  <c r="H199" i="145"/>
  <c r="G199" i="145"/>
  <c r="F199" i="145"/>
  <c r="E199" i="145"/>
  <c r="D199" i="145"/>
  <c r="C199" i="145"/>
  <c r="I197" i="145"/>
  <c r="H197" i="145"/>
  <c r="G197" i="145"/>
  <c r="F197" i="145"/>
  <c r="E197" i="145"/>
  <c r="D197" i="145"/>
  <c r="C197" i="145"/>
  <c r="I195" i="145"/>
  <c r="H195" i="145"/>
  <c r="G195" i="145"/>
  <c r="F195" i="145"/>
  <c r="E195" i="145"/>
  <c r="D195" i="145"/>
  <c r="C195" i="145"/>
  <c r="I193" i="145"/>
  <c r="H193" i="145"/>
  <c r="G193" i="145"/>
  <c r="F193" i="145"/>
  <c r="E193" i="145"/>
  <c r="D193" i="145"/>
  <c r="C193" i="145"/>
  <c r="I191" i="145"/>
  <c r="H191" i="145"/>
  <c r="G191" i="145"/>
  <c r="F191" i="145"/>
  <c r="E191" i="145"/>
  <c r="D191" i="145"/>
  <c r="C191" i="145"/>
  <c r="H189" i="145"/>
  <c r="G189" i="145"/>
  <c r="F189" i="145"/>
  <c r="E189" i="145"/>
  <c r="D189" i="145"/>
  <c r="C189" i="145"/>
  <c r="H187" i="145"/>
  <c r="G187" i="145"/>
  <c r="F187" i="145"/>
  <c r="E187" i="145"/>
  <c r="D187" i="145"/>
  <c r="C187" i="145"/>
  <c r="H185" i="145"/>
  <c r="G185" i="145"/>
  <c r="F185" i="145"/>
  <c r="E185" i="145"/>
  <c r="D185" i="145"/>
  <c r="C185" i="145"/>
  <c r="H183" i="145"/>
  <c r="G183" i="145"/>
  <c r="F183" i="145"/>
  <c r="E183" i="145"/>
  <c r="D183" i="145"/>
  <c r="C183" i="145"/>
  <c r="H181" i="145"/>
  <c r="G181" i="145"/>
  <c r="F181" i="145"/>
  <c r="E181" i="145"/>
  <c r="D181" i="145"/>
  <c r="C181" i="145"/>
  <c r="H179" i="145"/>
  <c r="G179" i="145"/>
  <c r="F179" i="145"/>
  <c r="E179" i="145"/>
  <c r="D179" i="145"/>
  <c r="C179" i="145"/>
  <c r="I164" i="145"/>
  <c r="H164" i="145"/>
  <c r="G164" i="145"/>
  <c r="F164" i="145"/>
  <c r="E164" i="145"/>
  <c r="D164" i="145"/>
  <c r="C164" i="145"/>
  <c r="I162" i="145"/>
  <c r="H162" i="145"/>
  <c r="G162" i="145"/>
  <c r="F162" i="145"/>
  <c r="E162" i="145"/>
  <c r="D162" i="145"/>
  <c r="C162" i="145"/>
  <c r="I160" i="145"/>
  <c r="H160" i="145"/>
  <c r="G160" i="145"/>
  <c r="F160" i="145"/>
  <c r="E160" i="145"/>
  <c r="D160" i="145"/>
  <c r="C160" i="145"/>
  <c r="I158" i="145"/>
  <c r="H158" i="145"/>
  <c r="G158" i="145"/>
  <c r="F158" i="145"/>
  <c r="E158" i="145"/>
  <c r="D158" i="145"/>
  <c r="C158" i="145"/>
  <c r="I156" i="145"/>
  <c r="H156" i="145"/>
  <c r="G156" i="145"/>
  <c r="F156" i="145"/>
  <c r="E156" i="145"/>
  <c r="D156" i="145"/>
  <c r="C156" i="145"/>
  <c r="I154" i="145"/>
  <c r="H154" i="145"/>
  <c r="G154" i="145"/>
  <c r="F154" i="145"/>
  <c r="E154" i="145"/>
  <c r="D154" i="145"/>
  <c r="C154" i="145"/>
  <c r="I152" i="145"/>
  <c r="H152" i="145"/>
  <c r="G152" i="145"/>
  <c r="F152" i="145"/>
  <c r="E152" i="145"/>
  <c r="D152" i="145"/>
  <c r="C152" i="145"/>
  <c r="H150" i="145"/>
  <c r="G150" i="145"/>
  <c r="F150" i="145"/>
  <c r="E150" i="145"/>
  <c r="D150" i="145"/>
  <c r="C150" i="145"/>
  <c r="H148" i="145"/>
  <c r="G148" i="145"/>
  <c r="F148" i="145"/>
  <c r="E148" i="145"/>
  <c r="D148" i="145"/>
  <c r="C148" i="145"/>
  <c r="H146" i="145"/>
  <c r="G146" i="145"/>
  <c r="F146" i="145"/>
  <c r="E146" i="145"/>
  <c r="D146" i="145"/>
  <c r="C146" i="145"/>
  <c r="H144" i="145"/>
  <c r="G144" i="145"/>
  <c r="F144" i="145"/>
  <c r="E144" i="145"/>
  <c r="D144" i="145"/>
  <c r="C144" i="145"/>
  <c r="H142" i="145"/>
  <c r="G142" i="145"/>
  <c r="F142" i="145"/>
  <c r="E142" i="145"/>
  <c r="D142" i="145"/>
  <c r="C142" i="145"/>
  <c r="H140" i="145"/>
  <c r="G140" i="145"/>
  <c r="F140" i="145"/>
  <c r="E140" i="145"/>
  <c r="D140" i="145"/>
  <c r="C140" i="145"/>
  <c r="I49" i="145"/>
  <c r="H49" i="145"/>
  <c r="G49" i="145"/>
  <c r="F49" i="145"/>
  <c r="E49" i="145"/>
  <c r="D49" i="145"/>
  <c r="C49" i="145"/>
  <c r="I47" i="145"/>
  <c r="H47" i="145"/>
  <c r="G47" i="145"/>
  <c r="F47" i="145"/>
  <c r="E47" i="145"/>
  <c r="D47" i="145"/>
  <c r="C47" i="145"/>
  <c r="I45" i="145"/>
  <c r="H45" i="145"/>
  <c r="G45" i="145"/>
  <c r="F45" i="145"/>
  <c r="E45" i="145"/>
  <c r="D45" i="145"/>
  <c r="C45" i="145"/>
  <c r="I43" i="145"/>
  <c r="H43" i="145"/>
  <c r="G43" i="145"/>
  <c r="F43" i="145"/>
  <c r="E43" i="145"/>
  <c r="D43" i="145"/>
  <c r="C43" i="145"/>
  <c r="I41" i="145"/>
  <c r="H41" i="145"/>
  <c r="G41" i="145"/>
  <c r="F41" i="145"/>
  <c r="E41" i="145"/>
  <c r="D41" i="145"/>
  <c r="C41" i="145"/>
  <c r="I39" i="145"/>
  <c r="H39" i="145"/>
  <c r="G39" i="145"/>
  <c r="F39" i="145"/>
  <c r="E39" i="145"/>
  <c r="D39" i="145"/>
  <c r="C39" i="145"/>
  <c r="I37" i="145"/>
  <c r="H37" i="145"/>
  <c r="G37" i="145"/>
  <c r="F37" i="145"/>
  <c r="E37" i="145"/>
  <c r="D37" i="145"/>
  <c r="C37" i="145"/>
  <c r="H35" i="145"/>
  <c r="G35" i="145"/>
  <c r="F35" i="145"/>
  <c r="E35" i="145"/>
  <c r="D35" i="145"/>
  <c r="C35" i="145"/>
  <c r="H33" i="145"/>
  <c r="G33" i="145"/>
  <c r="F33" i="145"/>
  <c r="E33" i="145"/>
  <c r="D33" i="145"/>
  <c r="C33" i="145"/>
  <c r="H31" i="145"/>
  <c r="G31" i="145"/>
  <c r="F31" i="145"/>
  <c r="E31" i="145"/>
  <c r="D31" i="145"/>
  <c r="C31" i="145"/>
  <c r="H29" i="145"/>
  <c r="G29" i="145"/>
  <c r="F29" i="145"/>
  <c r="E29" i="145"/>
  <c r="D29" i="145"/>
  <c r="C29" i="145"/>
  <c r="H27" i="145"/>
  <c r="G27" i="145"/>
  <c r="F27" i="145"/>
  <c r="E27" i="145"/>
  <c r="D27" i="145"/>
  <c r="C27" i="145"/>
  <c r="H25" i="145"/>
  <c r="G25" i="145"/>
  <c r="F25" i="145"/>
  <c r="E25" i="145"/>
  <c r="D25" i="145"/>
  <c r="C25" i="145"/>
  <c r="G263" i="144"/>
  <c r="H263" i="144" s="1"/>
  <c r="I263" i="144" s="1"/>
  <c r="J263" i="144" s="1"/>
  <c r="G262" i="144"/>
  <c r="H262" i="144" s="1"/>
  <c r="I262" i="144" s="1"/>
  <c r="J262" i="144" s="1"/>
  <c r="G261" i="144"/>
  <c r="H261" i="144" s="1"/>
  <c r="I261" i="144" s="1"/>
  <c r="J261" i="144" s="1"/>
  <c r="G260" i="144"/>
  <c r="H260" i="144" s="1"/>
  <c r="I260" i="144" s="1"/>
  <c r="J260" i="144" s="1"/>
  <c r="G259" i="144"/>
  <c r="H259" i="144" s="1"/>
  <c r="I259" i="144" s="1"/>
  <c r="J259" i="144" s="1"/>
  <c r="G253" i="144"/>
  <c r="H253" i="144" s="1"/>
  <c r="I253" i="144" s="1"/>
  <c r="J253" i="144" s="1"/>
  <c r="G252" i="144"/>
  <c r="H252" i="144" s="1"/>
  <c r="I252" i="144" s="1"/>
  <c r="J252" i="144" s="1"/>
  <c r="G251" i="144"/>
  <c r="H251" i="144" s="1"/>
  <c r="I251" i="144" s="1"/>
  <c r="J251" i="144" s="1"/>
  <c r="G250" i="144"/>
  <c r="H250" i="144" s="1"/>
  <c r="I250" i="144" s="1"/>
  <c r="J250" i="144" s="1"/>
  <c r="I236" i="144"/>
  <c r="H236" i="144"/>
  <c r="G236" i="144"/>
  <c r="F236" i="144"/>
  <c r="E236" i="144"/>
  <c r="D236" i="144"/>
  <c r="C236" i="144"/>
  <c r="I234" i="144"/>
  <c r="H234" i="144"/>
  <c r="G234" i="144"/>
  <c r="F234" i="144"/>
  <c r="E234" i="144"/>
  <c r="D234" i="144"/>
  <c r="C234" i="144"/>
  <c r="I232" i="144"/>
  <c r="H232" i="144"/>
  <c r="G232" i="144"/>
  <c r="F232" i="144"/>
  <c r="E232" i="144"/>
  <c r="D232" i="144"/>
  <c r="C232" i="144"/>
  <c r="I230" i="144"/>
  <c r="H230" i="144"/>
  <c r="G230" i="144"/>
  <c r="F230" i="144"/>
  <c r="E230" i="144"/>
  <c r="D230" i="144"/>
  <c r="C230" i="144"/>
  <c r="I228" i="144"/>
  <c r="H228" i="144"/>
  <c r="G228" i="144"/>
  <c r="F228" i="144"/>
  <c r="E228" i="144"/>
  <c r="D228" i="144"/>
  <c r="C228" i="144"/>
  <c r="I226" i="144"/>
  <c r="H226" i="144"/>
  <c r="G226" i="144"/>
  <c r="F226" i="144"/>
  <c r="E226" i="144"/>
  <c r="D226" i="144"/>
  <c r="C226" i="144"/>
  <c r="I224" i="144"/>
  <c r="H224" i="144"/>
  <c r="G224" i="144"/>
  <c r="F224" i="144"/>
  <c r="E224" i="144"/>
  <c r="D224" i="144"/>
  <c r="C224" i="144"/>
  <c r="H222" i="144"/>
  <c r="G222" i="144"/>
  <c r="F222" i="144"/>
  <c r="E222" i="144"/>
  <c r="D222" i="144"/>
  <c r="C222" i="144"/>
  <c r="H220" i="144"/>
  <c r="G220" i="144"/>
  <c r="F220" i="144"/>
  <c r="E220" i="144"/>
  <c r="D220" i="144"/>
  <c r="C220" i="144"/>
  <c r="H218" i="144"/>
  <c r="G218" i="144"/>
  <c r="F218" i="144"/>
  <c r="E218" i="144"/>
  <c r="D218" i="144"/>
  <c r="C218" i="144"/>
  <c r="H216" i="144"/>
  <c r="G216" i="144"/>
  <c r="F216" i="144"/>
  <c r="E216" i="144"/>
  <c r="D216" i="144"/>
  <c r="C216" i="144"/>
  <c r="H214" i="144"/>
  <c r="G214" i="144"/>
  <c r="F214" i="144"/>
  <c r="E214" i="144"/>
  <c r="D214" i="144"/>
  <c r="C214" i="144"/>
  <c r="H212" i="144"/>
  <c r="G212" i="144"/>
  <c r="F212" i="144"/>
  <c r="E212" i="144"/>
  <c r="D212" i="144"/>
  <c r="C212" i="144"/>
  <c r="I203" i="144"/>
  <c r="H203" i="144"/>
  <c r="G203" i="144"/>
  <c r="F203" i="144"/>
  <c r="E203" i="144"/>
  <c r="D203" i="144"/>
  <c r="C203" i="144"/>
  <c r="I201" i="144"/>
  <c r="H201" i="144"/>
  <c r="G201" i="144"/>
  <c r="F201" i="144"/>
  <c r="E201" i="144"/>
  <c r="D201" i="144"/>
  <c r="C201" i="144"/>
  <c r="I199" i="144"/>
  <c r="H199" i="144"/>
  <c r="G199" i="144"/>
  <c r="F199" i="144"/>
  <c r="E199" i="144"/>
  <c r="D199" i="144"/>
  <c r="C199" i="144"/>
  <c r="I197" i="144"/>
  <c r="H197" i="144"/>
  <c r="G197" i="144"/>
  <c r="F197" i="144"/>
  <c r="E197" i="144"/>
  <c r="D197" i="144"/>
  <c r="C197" i="144"/>
  <c r="I195" i="144"/>
  <c r="H195" i="144"/>
  <c r="G195" i="144"/>
  <c r="F195" i="144"/>
  <c r="E195" i="144"/>
  <c r="D195" i="144"/>
  <c r="C195" i="144"/>
  <c r="I193" i="144"/>
  <c r="H193" i="144"/>
  <c r="G193" i="144"/>
  <c r="F193" i="144"/>
  <c r="E193" i="144"/>
  <c r="D193" i="144"/>
  <c r="C193" i="144"/>
  <c r="I191" i="144"/>
  <c r="H191" i="144"/>
  <c r="G191" i="144"/>
  <c r="F191" i="144"/>
  <c r="E191" i="144"/>
  <c r="D191" i="144"/>
  <c r="C191" i="144"/>
  <c r="H189" i="144"/>
  <c r="G189" i="144"/>
  <c r="F189" i="144"/>
  <c r="E189" i="144"/>
  <c r="D189" i="144"/>
  <c r="C189" i="144"/>
  <c r="H187" i="144"/>
  <c r="G187" i="144"/>
  <c r="F187" i="144"/>
  <c r="E187" i="144"/>
  <c r="D187" i="144"/>
  <c r="C187" i="144"/>
  <c r="H185" i="144"/>
  <c r="G185" i="144"/>
  <c r="F185" i="144"/>
  <c r="E185" i="144"/>
  <c r="D185" i="144"/>
  <c r="C185" i="144"/>
  <c r="H183" i="144"/>
  <c r="G183" i="144"/>
  <c r="F183" i="144"/>
  <c r="E183" i="144"/>
  <c r="D183" i="144"/>
  <c r="C183" i="144"/>
  <c r="H181" i="144"/>
  <c r="G181" i="144"/>
  <c r="F181" i="144"/>
  <c r="E181" i="144"/>
  <c r="D181" i="144"/>
  <c r="C181" i="144"/>
  <c r="H179" i="144"/>
  <c r="G179" i="144"/>
  <c r="F179" i="144"/>
  <c r="E179" i="144"/>
  <c r="D179" i="144"/>
  <c r="C179" i="144"/>
  <c r="I164" i="144"/>
  <c r="H164" i="144"/>
  <c r="G164" i="144"/>
  <c r="F164" i="144"/>
  <c r="E164" i="144"/>
  <c r="D164" i="144"/>
  <c r="C164" i="144"/>
  <c r="I162" i="144"/>
  <c r="H162" i="144"/>
  <c r="G162" i="144"/>
  <c r="F162" i="144"/>
  <c r="E162" i="144"/>
  <c r="D162" i="144"/>
  <c r="C162" i="144"/>
  <c r="I160" i="144"/>
  <c r="H160" i="144"/>
  <c r="G160" i="144"/>
  <c r="F160" i="144"/>
  <c r="E160" i="144"/>
  <c r="D160" i="144"/>
  <c r="C160" i="144"/>
  <c r="I158" i="144"/>
  <c r="H158" i="144"/>
  <c r="G158" i="144"/>
  <c r="F158" i="144"/>
  <c r="E158" i="144"/>
  <c r="D158" i="144"/>
  <c r="C158" i="144"/>
  <c r="I156" i="144"/>
  <c r="H156" i="144"/>
  <c r="G156" i="144"/>
  <c r="F156" i="144"/>
  <c r="E156" i="144"/>
  <c r="D156" i="144"/>
  <c r="C156" i="144"/>
  <c r="I154" i="144"/>
  <c r="H154" i="144"/>
  <c r="G154" i="144"/>
  <c r="F154" i="144"/>
  <c r="E154" i="144"/>
  <c r="D154" i="144"/>
  <c r="C154" i="144"/>
  <c r="I152" i="144"/>
  <c r="H152" i="144"/>
  <c r="G152" i="144"/>
  <c r="F152" i="144"/>
  <c r="E152" i="144"/>
  <c r="D152" i="144"/>
  <c r="C152" i="144"/>
  <c r="H150" i="144"/>
  <c r="G150" i="144"/>
  <c r="F150" i="144"/>
  <c r="E150" i="144"/>
  <c r="D150" i="144"/>
  <c r="C150" i="144"/>
  <c r="H148" i="144"/>
  <c r="G148" i="144"/>
  <c r="F148" i="144"/>
  <c r="E148" i="144"/>
  <c r="D148" i="144"/>
  <c r="C148" i="144"/>
  <c r="H146" i="144"/>
  <c r="G146" i="144"/>
  <c r="F146" i="144"/>
  <c r="E146" i="144"/>
  <c r="D146" i="144"/>
  <c r="C146" i="144"/>
  <c r="H144" i="144"/>
  <c r="G144" i="144"/>
  <c r="F144" i="144"/>
  <c r="E144" i="144"/>
  <c r="D144" i="144"/>
  <c r="C144" i="144"/>
  <c r="H142" i="144"/>
  <c r="G142" i="144"/>
  <c r="F142" i="144"/>
  <c r="E142" i="144"/>
  <c r="D142" i="144"/>
  <c r="C142" i="144"/>
  <c r="H140" i="144"/>
  <c r="G140" i="144"/>
  <c r="F140" i="144"/>
  <c r="E140" i="144"/>
  <c r="D140" i="144"/>
  <c r="C140" i="144"/>
  <c r="I49" i="144"/>
  <c r="H49" i="144"/>
  <c r="G49" i="144"/>
  <c r="F49" i="144"/>
  <c r="E49" i="144"/>
  <c r="D49" i="144"/>
  <c r="C49" i="144"/>
  <c r="I47" i="144"/>
  <c r="H47" i="144"/>
  <c r="G47" i="144"/>
  <c r="F47" i="144"/>
  <c r="E47" i="144"/>
  <c r="D47" i="144"/>
  <c r="C47" i="144"/>
  <c r="I45" i="144"/>
  <c r="H45" i="144"/>
  <c r="G45" i="144"/>
  <c r="F45" i="144"/>
  <c r="E45" i="144"/>
  <c r="D45" i="144"/>
  <c r="C45" i="144"/>
  <c r="I43" i="144"/>
  <c r="H43" i="144"/>
  <c r="G43" i="144"/>
  <c r="F43" i="144"/>
  <c r="E43" i="144"/>
  <c r="D43" i="144"/>
  <c r="C43" i="144"/>
  <c r="I41" i="144"/>
  <c r="H41" i="144"/>
  <c r="G41" i="144"/>
  <c r="F41" i="144"/>
  <c r="E41" i="144"/>
  <c r="D41" i="144"/>
  <c r="C41" i="144"/>
  <c r="I39" i="144"/>
  <c r="H39" i="144"/>
  <c r="G39" i="144"/>
  <c r="F39" i="144"/>
  <c r="E39" i="144"/>
  <c r="D39" i="144"/>
  <c r="C39" i="144"/>
  <c r="I37" i="144"/>
  <c r="H37" i="144"/>
  <c r="G37" i="144"/>
  <c r="F37" i="144"/>
  <c r="E37" i="144"/>
  <c r="D37" i="144"/>
  <c r="C37" i="144"/>
  <c r="H35" i="144"/>
  <c r="G35" i="144"/>
  <c r="F35" i="144"/>
  <c r="E35" i="144"/>
  <c r="D35" i="144"/>
  <c r="C35" i="144"/>
  <c r="H33" i="144"/>
  <c r="G33" i="144"/>
  <c r="F33" i="144"/>
  <c r="E33" i="144"/>
  <c r="D33" i="144"/>
  <c r="C33" i="144"/>
  <c r="H31" i="144"/>
  <c r="G31" i="144"/>
  <c r="F31" i="144"/>
  <c r="E31" i="144"/>
  <c r="D31" i="144"/>
  <c r="C31" i="144"/>
  <c r="H29" i="144"/>
  <c r="G29" i="144"/>
  <c r="F29" i="144"/>
  <c r="E29" i="144"/>
  <c r="D29" i="144"/>
  <c r="C29" i="144"/>
  <c r="H27" i="144"/>
  <c r="G27" i="144"/>
  <c r="F27" i="144"/>
  <c r="E27" i="144"/>
  <c r="D27" i="144"/>
  <c r="C27" i="144"/>
  <c r="H25" i="144"/>
  <c r="G25" i="144"/>
  <c r="F25" i="144"/>
  <c r="E25" i="144"/>
  <c r="D25" i="144"/>
  <c r="C25" i="144"/>
  <c r="J278" i="143"/>
  <c r="I278" i="143"/>
  <c r="H278" i="143"/>
  <c r="G278" i="143"/>
  <c r="F278" i="143"/>
  <c r="J277" i="143"/>
  <c r="I277" i="143"/>
  <c r="H277" i="143"/>
  <c r="G277" i="143"/>
  <c r="F277" i="143"/>
  <c r="G267" i="143"/>
  <c r="H267" i="143" s="1"/>
  <c r="I267" i="143" s="1"/>
  <c r="J267" i="143" s="1"/>
  <c r="G266" i="143"/>
  <c r="H266" i="143" s="1"/>
  <c r="I266" i="143" s="1"/>
  <c r="J266" i="143" s="1"/>
  <c r="G265" i="143"/>
  <c r="H265" i="143" s="1"/>
  <c r="I265" i="143" s="1"/>
  <c r="J265" i="143" s="1"/>
  <c r="G264" i="143"/>
  <c r="H264" i="143" s="1"/>
  <c r="I264" i="143" s="1"/>
  <c r="J264" i="143" s="1"/>
  <c r="G263" i="143"/>
  <c r="H263" i="143" s="1"/>
  <c r="I263" i="143" s="1"/>
  <c r="J263" i="143" s="1"/>
  <c r="G262" i="143"/>
  <c r="H262" i="143" s="1"/>
  <c r="I262" i="143" s="1"/>
  <c r="J262" i="143" s="1"/>
  <c r="G255" i="143"/>
  <c r="H255" i="143" s="1"/>
  <c r="I255" i="143" s="1"/>
  <c r="J255" i="143" s="1"/>
  <c r="G254" i="143"/>
  <c r="H254" i="143" s="1"/>
  <c r="I254" i="143" s="1"/>
  <c r="J254" i="143" s="1"/>
  <c r="G253" i="143"/>
  <c r="H253" i="143" s="1"/>
  <c r="I253" i="143" s="1"/>
  <c r="J253" i="143" s="1"/>
  <c r="G252" i="143"/>
  <c r="H252" i="143" s="1"/>
  <c r="I252" i="143" s="1"/>
  <c r="J252" i="143" s="1"/>
  <c r="G251" i="143"/>
  <c r="H251" i="143" s="1"/>
  <c r="I251" i="143" s="1"/>
  <c r="J251" i="143" s="1"/>
  <c r="G250" i="143"/>
  <c r="H250" i="143" s="1"/>
  <c r="I250" i="143" s="1"/>
  <c r="J250" i="143" s="1"/>
  <c r="G249" i="143"/>
  <c r="H249" i="143" s="1"/>
  <c r="I249" i="143" s="1"/>
  <c r="J249" i="143" s="1"/>
  <c r="G248" i="143"/>
  <c r="H248" i="143" s="1"/>
  <c r="I248" i="143" s="1"/>
  <c r="J248" i="143" s="1"/>
  <c r="G247" i="143"/>
  <c r="H247" i="143" s="1"/>
  <c r="I247" i="143" s="1"/>
  <c r="J247" i="143" s="1"/>
  <c r="G246" i="143"/>
  <c r="H246" i="143" s="1"/>
  <c r="I246" i="143" s="1"/>
  <c r="J246" i="143" s="1"/>
  <c r="G245" i="143"/>
  <c r="H245" i="143" s="1"/>
  <c r="I245" i="143" s="1"/>
  <c r="J245" i="143" s="1"/>
  <c r="G244" i="143"/>
  <c r="H244" i="143" s="1"/>
  <c r="I244" i="143" s="1"/>
  <c r="J244" i="143" s="1"/>
  <c r="G243" i="143"/>
  <c r="H243" i="143" s="1"/>
  <c r="I243" i="143" s="1"/>
  <c r="J243" i="143" s="1"/>
  <c r="G242" i="143"/>
  <c r="H242" i="143" s="1"/>
  <c r="I242" i="143" s="1"/>
  <c r="J242" i="143" s="1"/>
  <c r="I236" i="143"/>
  <c r="H236" i="143"/>
  <c r="G236" i="143"/>
  <c r="F236" i="143"/>
  <c r="E236" i="143"/>
  <c r="D236" i="143"/>
  <c r="C236" i="143"/>
  <c r="I234" i="143"/>
  <c r="H234" i="143"/>
  <c r="G234" i="143"/>
  <c r="F234" i="143"/>
  <c r="E234" i="143"/>
  <c r="D234" i="143"/>
  <c r="C234" i="143"/>
  <c r="I232" i="143"/>
  <c r="H232" i="143"/>
  <c r="G232" i="143"/>
  <c r="F232" i="143"/>
  <c r="E232" i="143"/>
  <c r="D232" i="143"/>
  <c r="C232" i="143"/>
  <c r="I230" i="143"/>
  <c r="H230" i="143"/>
  <c r="G230" i="143"/>
  <c r="F230" i="143"/>
  <c r="E230" i="143"/>
  <c r="D230" i="143"/>
  <c r="C230" i="143"/>
  <c r="I228" i="143"/>
  <c r="H228" i="143"/>
  <c r="G228" i="143"/>
  <c r="F228" i="143"/>
  <c r="E228" i="143"/>
  <c r="D228" i="143"/>
  <c r="C228" i="143"/>
  <c r="I226" i="143"/>
  <c r="H226" i="143"/>
  <c r="G226" i="143"/>
  <c r="F226" i="143"/>
  <c r="E226" i="143"/>
  <c r="D226" i="143"/>
  <c r="C226" i="143"/>
  <c r="I224" i="143"/>
  <c r="H224" i="143"/>
  <c r="G224" i="143"/>
  <c r="F224" i="143"/>
  <c r="E224" i="143"/>
  <c r="D224" i="143"/>
  <c r="C224" i="143"/>
  <c r="H222" i="143"/>
  <c r="G222" i="143"/>
  <c r="F222" i="143"/>
  <c r="E222" i="143"/>
  <c r="D222" i="143"/>
  <c r="C222" i="143"/>
  <c r="H220" i="143"/>
  <c r="G220" i="143"/>
  <c r="F220" i="143"/>
  <c r="E220" i="143"/>
  <c r="D220" i="143"/>
  <c r="C220" i="143"/>
  <c r="H218" i="143"/>
  <c r="G218" i="143"/>
  <c r="F218" i="143"/>
  <c r="E218" i="143"/>
  <c r="D218" i="143"/>
  <c r="C218" i="143"/>
  <c r="H216" i="143"/>
  <c r="G216" i="143"/>
  <c r="F216" i="143"/>
  <c r="E216" i="143"/>
  <c r="D216" i="143"/>
  <c r="C216" i="143"/>
  <c r="H214" i="143"/>
  <c r="G214" i="143"/>
  <c r="F214" i="143"/>
  <c r="E214" i="143"/>
  <c r="D214" i="143"/>
  <c r="C214" i="143"/>
  <c r="H212" i="143"/>
  <c r="G212" i="143"/>
  <c r="F212" i="143"/>
  <c r="E212" i="143"/>
  <c r="D212" i="143"/>
  <c r="C212" i="143"/>
  <c r="I203" i="143"/>
  <c r="H203" i="143"/>
  <c r="G203" i="143"/>
  <c r="F203" i="143"/>
  <c r="E203" i="143"/>
  <c r="D203" i="143"/>
  <c r="C203" i="143"/>
  <c r="I201" i="143"/>
  <c r="H201" i="143"/>
  <c r="G201" i="143"/>
  <c r="F201" i="143"/>
  <c r="E201" i="143"/>
  <c r="D201" i="143"/>
  <c r="C201" i="143"/>
  <c r="I199" i="143"/>
  <c r="H199" i="143"/>
  <c r="G199" i="143"/>
  <c r="F199" i="143"/>
  <c r="E199" i="143"/>
  <c r="D199" i="143"/>
  <c r="C199" i="143"/>
  <c r="I197" i="143"/>
  <c r="H197" i="143"/>
  <c r="G197" i="143"/>
  <c r="F197" i="143"/>
  <c r="E197" i="143"/>
  <c r="D197" i="143"/>
  <c r="C197" i="143"/>
  <c r="I195" i="143"/>
  <c r="H195" i="143"/>
  <c r="G195" i="143"/>
  <c r="F195" i="143"/>
  <c r="E195" i="143"/>
  <c r="D195" i="143"/>
  <c r="C195" i="143"/>
  <c r="I193" i="143"/>
  <c r="H193" i="143"/>
  <c r="G193" i="143"/>
  <c r="F193" i="143"/>
  <c r="E193" i="143"/>
  <c r="D193" i="143"/>
  <c r="C193" i="143"/>
  <c r="I191" i="143"/>
  <c r="H191" i="143"/>
  <c r="G191" i="143"/>
  <c r="F191" i="143"/>
  <c r="E191" i="143"/>
  <c r="D191" i="143"/>
  <c r="C191" i="143"/>
  <c r="H189" i="143"/>
  <c r="G189" i="143"/>
  <c r="F189" i="143"/>
  <c r="E189" i="143"/>
  <c r="D189" i="143"/>
  <c r="C189" i="143"/>
  <c r="H187" i="143"/>
  <c r="G187" i="143"/>
  <c r="F187" i="143"/>
  <c r="E187" i="143"/>
  <c r="D187" i="143"/>
  <c r="C187" i="143"/>
  <c r="H185" i="143"/>
  <c r="G185" i="143"/>
  <c r="F185" i="143"/>
  <c r="E185" i="143"/>
  <c r="D185" i="143"/>
  <c r="C185" i="143"/>
  <c r="H183" i="143"/>
  <c r="G183" i="143"/>
  <c r="F183" i="143"/>
  <c r="E183" i="143"/>
  <c r="D183" i="143"/>
  <c r="C183" i="143"/>
  <c r="H181" i="143"/>
  <c r="G181" i="143"/>
  <c r="F181" i="143"/>
  <c r="E181" i="143"/>
  <c r="D181" i="143"/>
  <c r="C181" i="143"/>
  <c r="H179" i="143"/>
  <c r="G179" i="143"/>
  <c r="F179" i="143"/>
  <c r="E179" i="143"/>
  <c r="D179" i="143"/>
  <c r="C179" i="143"/>
  <c r="I164" i="143"/>
  <c r="H164" i="143"/>
  <c r="G164" i="143"/>
  <c r="F164" i="143"/>
  <c r="E164" i="143"/>
  <c r="D164" i="143"/>
  <c r="C164" i="143"/>
  <c r="I162" i="143"/>
  <c r="H162" i="143"/>
  <c r="G162" i="143"/>
  <c r="F162" i="143"/>
  <c r="E162" i="143"/>
  <c r="D162" i="143"/>
  <c r="C162" i="143"/>
  <c r="I160" i="143"/>
  <c r="H160" i="143"/>
  <c r="G160" i="143"/>
  <c r="F160" i="143"/>
  <c r="E160" i="143"/>
  <c r="D160" i="143"/>
  <c r="C160" i="143"/>
  <c r="I158" i="143"/>
  <c r="H158" i="143"/>
  <c r="G158" i="143"/>
  <c r="F158" i="143"/>
  <c r="E158" i="143"/>
  <c r="D158" i="143"/>
  <c r="C158" i="143"/>
  <c r="I156" i="143"/>
  <c r="H156" i="143"/>
  <c r="G156" i="143"/>
  <c r="F156" i="143"/>
  <c r="E156" i="143"/>
  <c r="D156" i="143"/>
  <c r="C156" i="143"/>
  <c r="I154" i="143"/>
  <c r="H154" i="143"/>
  <c r="G154" i="143"/>
  <c r="F154" i="143"/>
  <c r="E154" i="143"/>
  <c r="D154" i="143"/>
  <c r="C154" i="143"/>
  <c r="I152" i="143"/>
  <c r="H152" i="143"/>
  <c r="G152" i="143"/>
  <c r="F152" i="143"/>
  <c r="E152" i="143"/>
  <c r="D152" i="143"/>
  <c r="C152" i="143"/>
  <c r="H150" i="143"/>
  <c r="G150" i="143"/>
  <c r="F150" i="143"/>
  <c r="E150" i="143"/>
  <c r="D150" i="143"/>
  <c r="C150" i="143"/>
  <c r="H148" i="143"/>
  <c r="G148" i="143"/>
  <c r="F148" i="143"/>
  <c r="E148" i="143"/>
  <c r="D148" i="143"/>
  <c r="C148" i="143"/>
  <c r="H146" i="143"/>
  <c r="G146" i="143"/>
  <c r="F146" i="143"/>
  <c r="E146" i="143"/>
  <c r="D146" i="143"/>
  <c r="C146" i="143"/>
  <c r="H144" i="143"/>
  <c r="G144" i="143"/>
  <c r="F144" i="143"/>
  <c r="E144" i="143"/>
  <c r="D144" i="143"/>
  <c r="C144" i="143"/>
  <c r="H142" i="143"/>
  <c r="G142" i="143"/>
  <c r="F142" i="143"/>
  <c r="E142" i="143"/>
  <c r="D142" i="143"/>
  <c r="C142" i="143"/>
  <c r="H140" i="143"/>
  <c r="G140" i="143"/>
  <c r="F140" i="143"/>
  <c r="E140" i="143"/>
  <c r="D140" i="143"/>
  <c r="C140" i="143"/>
  <c r="I49" i="143"/>
  <c r="H49" i="143"/>
  <c r="G49" i="143"/>
  <c r="F49" i="143"/>
  <c r="E49" i="143"/>
  <c r="D49" i="143"/>
  <c r="C49" i="143"/>
  <c r="I47" i="143"/>
  <c r="H47" i="143"/>
  <c r="G47" i="143"/>
  <c r="F47" i="143"/>
  <c r="E47" i="143"/>
  <c r="D47" i="143"/>
  <c r="C47" i="143"/>
  <c r="I45" i="143"/>
  <c r="H45" i="143"/>
  <c r="G45" i="143"/>
  <c r="F45" i="143"/>
  <c r="E45" i="143"/>
  <c r="D45" i="143"/>
  <c r="C45" i="143"/>
  <c r="I43" i="143"/>
  <c r="H43" i="143"/>
  <c r="G43" i="143"/>
  <c r="F43" i="143"/>
  <c r="E43" i="143"/>
  <c r="D43" i="143"/>
  <c r="C43" i="143"/>
  <c r="I41" i="143"/>
  <c r="H41" i="143"/>
  <c r="G41" i="143"/>
  <c r="F41" i="143"/>
  <c r="E41" i="143"/>
  <c r="D41" i="143"/>
  <c r="C41" i="143"/>
  <c r="I39" i="143"/>
  <c r="H39" i="143"/>
  <c r="G39" i="143"/>
  <c r="F39" i="143"/>
  <c r="E39" i="143"/>
  <c r="D39" i="143"/>
  <c r="C39" i="143"/>
  <c r="I37" i="143"/>
  <c r="H37" i="143"/>
  <c r="G37" i="143"/>
  <c r="F37" i="143"/>
  <c r="E37" i="143"/>
  <c r="D37" i="143"/>
  <c r="C37" i="143"/>
  <c r="H35" i="143"/>
  <c r="G35" i="143"/>
  <c r="F35" i="143"/>
  <c r="E35" i="143"/>
  <c r="D35" i="143"/>
  <c r="C35" i="143"/>
  <c r="H33" i="143"/>
  <c r="G33" i="143"/>
  <c r="F33" i="143"/>
  <c r="E33" i="143"/>
  <c r="D33" i="143"/>
  <c r="C33" i="143"/>
  <c r="H31" i="143"/>
  <c r="G31" i="143"/>
  <c r="F31" i="143"/>
  <c r="E31" i="143"/>
  <c r="D31" i="143"/>
  <c r="C31" i="143"/>
  <c r="H29" i="143"/>
  <c r="G29" i="143"/>
  <c r="F29" i="143"/>
  <c r="E29" i="143"/>
  <c r="D29" i="143"/>
  <c r="C29" i="143"/>
  <c r="H27" i="143"/>
  <c r="G27" i="143"/>
  <c r="F27" i="143"/>
  <c r="E27" i="143"/>
  <c r="D27" i="143"/>
  <c r="C27" i="143"/>
  <c r="H25" i="143"/>
  <c r="G25" i="143"/>
  <c r="F25" i="143"/>
  <c r="E25" i="143"/>
  <c r="D25" i="143"/>
  <c r="C25" i="143"/>
  <c r="I234" i="142"/>
  <c r="H234" i="142"/>
  <c r="G234" i="142"/>
  <c r="F234" i="142"/>
  <c r="E234" i="142"/>
  <c r="D234" i="142"/>
  <c r="C234" i="142"/>
  <c r="I232" i="142"/>
  <c r="H232" i="142"/>
  <c r="G232" i="142"/>
  <c r="F232" i="142"/>
  <c r="E232" i="142"/>
  <c r="D232" i="142"/>
  <c r="C232" i="142"/>
  <c r="I230" i="142"/>
  <c r="H230" i="142"/>
  <c r="G230" i="142"/>
  <c r="F230" i="142"/>
  <c r="E230" i="142"/>
  <c r="D230" i="142"/>
  <c r="C230" i="142"/>
  <c r="I228" i="142"/>
  <c r="H228" i="142"/>
  <c r="G228" i="142"/>
  <c r="F228" i="142"/>
  <c r="E228" i="142"/>
  <c r="D228" i="142"/>
  <c r="C228" i="142"/>
  <c r="I226" i="142"/>
  <c r="H226" i="142"/>
  <c r="G226" i="142"/>
  <c r="F226" i="142"/>
  <c r="E226" i="142"/>
  <c r="D226" i="142"/>
  <c r="C226" i="142"/>
  <c r="I224" i="142"/>
  <c r="H224" i="142"/>
  <c r="G224" i="142"/>
  <c r="F224" i="142"/>
  <c r="E224" i="142"/>
  <c r="D224" i="142"/>
  <c r="C224" i="142"/>
  <c r="I222" i="142"/>
  <c r="H222" i="142"/>
  <c r="G222" i="142"/>
  <c r="F222" i="142"/>
  <c r="E222" i="142"/>
  <c r="D222" i="142"/>
  <c r="C222" i="142"/>
  <c r="H220" i="142"/>
  <c r="G220" i="142"/>
  <c r="F220" i="142"/>
  <c r="E220" i="142"/>
  <c r="D220" i="142"/>
  <c r="C220" i="142"/>
  <c r="H218" i="142"/>
  <c r="G218" i="142"/>
  <c r="F218" i="142"/>
  <c r="E218" i="142"/>
  <c r="D218" i="142"/>
  <c r="C218" i="142"/>
  <c r="H216" i="142"/>
  <c r="G216" i="142"/>
  <c r="F216" i="142"/>
  <c r="E216" i="142"/>
  <c r="D216" i="142"/>
  <c r="C216" i="142"/>
  <c r="H214" i="142"/>
  <c r="G214" i="142"/>
  <c r="F214" i="142"/>
  <c r="E214" i="142"/>
  <c r="D214" i="142"/>
  <c r="C214" i="142"/>
  <c r="H212" i="142"/>
  <c r="G212" i="142"/>
  <c r="F212" i="142"/>
  <c r="E212" i="142"/>
  <c r="D212" i="142"/>
  <c r="C212" i="142"/>
  <c r="H210" i="142"/>
  <c r="G210" i="142"/>
  <c r="F210" i="142"/>
  <c r="E210" i="142"/>
  <c r="D210" i="142"/>
  <c r="C210" i="142"/>
  <c r="I201" i="142"/>
  <c r="H201" i="142"/>
  <c r="G201" i="142"/>
  <c r="F201" i="142"/>
  <c r="E201" i="142"/>
  <c r="D201" i="142"/>
  <c r="C201" i="142"/>
  <c r="I199" i="142"/>
  <c r="H199" i="142"/>
  <c r="G199" i="142"/>
  <c r="F199" i="142"/>
  <c r="E199" i="142"/>
  <c r="D199" i="142"/>
  <c r="C199" i="142"/>
  <c r="I197" i="142"/>
  <c r="H197" i="142"/>
  <c r="G197" i="142"/>
  <c r="F197" i="142"/>
  <c r="E197" i="142"/>
  <c r="D197" i="142"/>
  <c r="C197" i="142"/>
  <c r="I195" i="142"/>
  <c r="H195" i="142"/>
  <c r="G195" i="142"/>
  <c r="F195" i="142"/>
  <c r="E195" i="142"/>
  <c r="D195" i="142"/>
  <c r="C195" i="142"/>
  <c r="I193" i="142"/>
  <c r="H193" i="142"/>
  <c r="G193" i="142"/>
  <c r="F193" i="142"/>
  <c r="E193" i="142"/>
  <c r="D193" i="142"/>
  <c r="C193" i="142"/>
  <c r="I191" i="142"/>
  <c r="H191" i="142"/>
  <c r="G191" i="142"/>
  <c r="F191" i="142"/>
  <c r="E191" i="142"/>
  <c r="D191" i="142"/>
  <c r="C191" i="142"/>
  <c r="I189" i="142"/>
  <c r="H189" i="142"/>
  <c r="G189" i="142"/>
  <c r="F189" i="142"/>
  <c r="E189" i="142"/>
  <c r="D189" i="142"/>
  <c r="C189" i="142"/>
  <c r="H187" i="142"/>
  <c r="G187" i="142"/>
  <c r="F187" i="142"/>
  <c r="E187" i="142"/>
  <c r="D187" i="142"/>
  <c r="C187" i="142"/>
  <c r="H185" i="142"/>
  <c r="G185" i="142"/>
  <c r="F185" i="142"/>
  <c r="E185" i="142"/>
  <c r="D185" i="142"/>
  <c r="C185" i="142"/>
  <c r="H183" i="142"/>
  <c r="G183" i="142"/>
  <c r="F183" i="142"/>
  <c r="E183" i="142"/>
  <c r="D183" i="142"/>
  <c r="C183" i="142"/>
  <c r="H181" i="142"/>
  <c r="G181" i="142"/>
  <c r="F181" i="142"/>
  <c r="E181" i="142"/>
  <c r="D181" i="142"/>
  <c r="C181" i="142"/>
  <c r="H179" i="142"/>
  <c r="G179" i="142"/>
  <c r="F179" i="142"/>
  <c r="E179" i="142"/>
  <c r="D179" i="142"/>
  <c r="C179" i="142"/>
  <c r="H177" i="142"/>
  <c r="G177" i="142"/>
  <c r="F177" i="142"/>
  <c r="E177" i="142"/>
  <c r="D177" i="142"/>
  <c r="C177" i="142"/>
  <c r="I162" i="142"/>
  <c r="H162" i="142"/>
  <c r="G162" i="142"/>
  <c r="F162" i="142"/>
  <c r="E162" i="142"/>
  <c r="D162" i="142"/>
  <c r="C162" i="142"/>
  <c r="I160" i="142"/>
  <c r="H160" i="142"/>
  <c r="G160" i="142"/>
  <c r="F160" i="142"/>
  <c r="E160" i="142"/>
  <c r="D160" i="142"/>
  <c r="C160" i="142"/>
  <c r="I158" i="142"/>
  <c r="H158" i="142"/>
  <c r="G158" i="142"/>
  <c r="F158" i="142"/>
  <c r="E158" i="142"/>
  <c r="D158" i="142"/>
  <c r="C158" i="142"/>
  <c r="I156" i="142"/>
  <c r="H156" i="142"/>
  <c r="G156" i="142"/>
  <c r="F156" i="142"/>
  <c r="E156" i="142"/>
  <c r="D156" i="142"/>
  <c r="C156" i="142"/>
  <c r="I154" i="142"/>
  <c r="H154" i="142"/>
  <c r="G154" i="142"/>
  <c r="F154" i="142"/>
  <c r="E154" i="142"/>
  <c r="D154" i="142"/>
  <c r="C154" i="142"/>
  <c r="I152" i="142"/>
  <c r="H152" i="142"/>
  <c r="G152" i="142"/>
  <c r="F152" i="142"/>
  <c r="E152" i="142"/>
  <c r="D152" i="142"/>
  <c r="C152" i="142"/>
  <c r="I150" i="142"/>
  <c r="H150" i="142"/>
  <c r="G150" i="142"/>
  <c r="F150" i="142"/>
  <c r="E150" i="142"/>
  <c r="D150" i="142"/>
  <c r="C150" i="142"/>
  <c r="H148" i="142"/>
  <c r="G148" i="142"/>
  <c r="F148" i="142"/>
  <c r="E148" i="142"/>
  <c r="D148" i="142"/>
  <c r="C148" i="142"/>
  <c r="H146" i="142"/>
  <c r="G146" i="142"/>
  <c r="F146" i="142"/>
  <c r="E146" i="142"/>
  <c r="D146" i="142"/>
  <c r="C146" i="142"/>
  <c r="H144" i="142"/>
  <c r="G144" i="142"/>
  <c r="F144" i="142"/>
  <c r="E144" i="142"/>
  <c r="D144" i="142"/>
  <c r="C144" i="142"/>
  <c r="H142" i="142"/>
  <c r="G142" i="142"/>
  <c r="F142" i="142"/>
  <c r="E142" i="142"/>
  <c r="D142" i="142"/>
  <c r="C142" i="142"/>
  <c r="H140" i="142"/>
  <c r="G140" i="142"/>
  <c r="F140" i="142"/>
  <c r="E140" i="142"/>
  <c r="D140" i="142"/>
  <c r="C140" i="142"/>
  <c r="H138" i="142"/>
  <c r="G138" i="142"/>
  <c r="F138" i="142"/>
  <c r="E138" i="142"/>
  <c r="D138" i="142"/>
  <c r="C138" i="142"/>
  <c r="I47" i="142"/>
  <c r="H47" i="142"/>
  <c r="G47" i="142"/>
  <c r="F47" i="142"/>
  <c r="E47" i="142"/>
  <c r="D47" i="142"/>
  <c r="C47" i="142"/>
  <c r="I45" i="142"/>
  <c r="H45" i="142"/>
  <c r="G45" i="142"/>
  <c r="F45" i="142"/>
  <c r="E45" i="142"/>
  <c r="D45" i="142"/>
  <c r="C45" i="142"/>
  <c r="I43" i="142"/>
  <c r="H43" i="142"/>
  <c r="G43" i="142"/>
  <c r="F43" i="142"/>
  <c r="E43" i="142"/>
  <c r="D43" i="142"/>
  <c r="C43" i="142"/>
  <c r="I41" i="142"/>
  <c r="H41" i="142"/>
  <c r="G41" i="142"/>
  <c r="F41" i="142"/>
  <c r="E41" i="142"/>
  <c r="D41" i="142"/>
  <c r="C41" i="142"/>
  <c r="I39" i="142"/>
  <c r="H39" i="142"/>
  <c r="G39" i="142"/>
  <c r="F39" i="142"/>
  <c r="E39" i="142"/>
  <c r="D39" i="142"/>
  <c r="C39" i="142"/>
  <c r="I37" i="142"/>
  <c r="H37" i="142"/>
  <c r="G37" i="142"/>
  <c r="F37" i="142"/>
  <c r="E37" i="142"/>
  <c r="D37" i="142"/>
  <c r="C37" i="142"/>
  <c r="I35" i="142"/>
  <c r="H35" i="142"/>
  <c r="G35" i="142"/>
  <c r="F35" i="142"/>
  <c r="E35" i="142"/>
  <c r="D35" i="142"/>
  <c r="C35" i="142"/>
  <c r="H33" i="142"/>
  <c r="G33" i="142"/>
  <c r="F33" i="142"/>
  <c r="E33" i="142"/>
  <c r="D33" i="142"/>
  <c r="C33" i="142"/>
  <c r="H31" i="142"/>
  <c r="G31" i="142"/>
  <c r="F31" i="142"/>
  <c r="E31" i="142"/>
  <c r="D31" i="142"/>
  <c r="C31" i="142"/>
  <c r="H29" i="142"/>
  <c r="G29" i="142"/>
  <c r="F29" i="142"/>
  <c r="E29" i="142"/>
  <c r="D29" i="142"/>
  <c r="C29" i="142"/>
  <c r="H27" i="142"/>
  <c r="G27" i="142"/>
  <c r="F27" i="142"/>
  <c r="E27" i="142"/>
  <c r="D27" i="142"/>
  <c r="C27" i="142"/>
  <c r="H25" i="142"/>
  <c r="G25" i="142"/>
  <c r="F25" i="142"/>
  <c r="E25" i="142"/>
  <c r="D25" i="142"/>
  <c r="C25" i="142"/>
  <c r="H23" i="142"/>
  <c r="G23" i="142"/>
  <c r="F23" i="142"/>
  <c r="E23" i="142"/>
  <c r="D23" i="142"/>
  <c r="C23" i="142"/>
  <c r="I236" i="141"/>
  <c r="H236" i="141"/>
  <c r="G236" i="141"/>
  <c r="F236" i="141"/>
  <c r="E236" i="141"/>
  <c r="D236" i="141"/>
  <c r="C236" i="141"/>
  <c r="I234" i="141"/>
  <c r="H234" i="141"/>
  <c r="G234" i="141"/>
  <c r="F234" i="141"/>
  <c r="E234" i="141"/>
  <c r="D234" i="141"/>
  <c r="C234" i="141"/>
  <c r="I232" i="141"/>
  <c r="H232" i="141"/>
  <c r="G232" i="141"/>
  <c r="F232" i="141"/>
  <c r="E232" i="141"/>
  <c r="D232" i="141"/>
  <c r="C232" i="141"/>
  <c r="I230" i="141"/>
  <c r="H230" i="141"/>
  <c r="G230" i="141"/>
  <c r="F230" i="141"/>
  <c r="E230" i="141"/>
  <c r="D230" i="141"/>
  <c r="C230" i="141"/>
  <c r="I228" i="141"/>
  <c r="H228" i="141"/>
  <c r="G228" i="141"/>
  <c r="F228" i="141"/>
  <c r="E228" i="141"/>
  <c r="D228" i="141"/>
  <c r="C228" i="141"/>
  <c r="I226" i="141"/>
  <c r="H226" i="141"/>
  <c r="G226" i="141"/>
  <c r="F226" i="141"/>
  <c r="E226" i="141"/>
  <c r="D226" i="141"/>
  <c r="C226" i="141"/>
  <c r="I224" i="141"/>
  <c r="H224" i="141"/>
  <c r="G224" i="141"/>
  <c r="F224" i="141"/>
  <c r="E224" i="141"/>
  <c r="D224" i="141"/>
  <c r="C224" i="141"/>
  <c r="H222" i="141"/>
  <c r="G222" i="141"/>
  <c r="F222" i="141"/>
  <c r="E222" i="141"/>
  <c r="D222" i="141"/>
  <c r="C222" i="141"/>
  <c r="H220" i="141"/>
  <c r="G220" i="141"/>
  <c r="F220" i="141"/>
  <c r="E220" i="141"/>
  <c r="D220" i="141"/>
  <c r="C220" i="141"/>
  <c r="H218" i="141"/>
  <c r="G218" i="141"/>
  <c r="F218" i="141"/>
  <c r="E218" i="141"/>
  <c r="D218" i="141"/>
  <c r="C218" i="141"/>
  <c r="H216" i="141"/>
  <c r="G216" i="141"/>
  <c r="F216" i="141"/>
  <c r="E216" i="141"/>
  <c r="D216" i="141"/>
  <c r="C216" i="141"/>
  <c r="H214" i="141"/>
  <c r="G214" i="141"/>
  <c r="F214" i="141"/>
  <c r="E214" i="141"/>
  <c r="D214" i="141"/>
  <c r="C214" i="141"/>
  <c r="H212" i="141"/>
  <c r="G212" i="141"/>
  <c r="F212" i="141"/>
  <c r="E212" i="141"/>
  <c r="D212" i="141"/>
  <c r="C212" i="141"/>
  <c r="I203" i="141"/>
  <c r="H203" i="141"/>
  <c r="G203" i="141"/>
  <c r="F203" i="141"/>
  <c r="E203" i="141"/>
  <c r="D203" i="141"/>
  <c r="C203" i="141"/>
  <c r="I201" i="141"/>
  <c r="H201" i="141"/>
  <c r="G201" i="141"/>
  <c r="F201" i="141"/>
  <c r="E201" i="141"/>
  <c r="D201" i="141"/>
  <c r="C201" i="141"/>
  <c r="I199" i="141"/>
  <c r="H199" i="141"/>
  <c r="G199" i="141"/>
  <c r="F199" i="141"/>
  <c r="E199" i="141"/>
  <c r="D199" i="141"/>
  <c r="C199" i="141"/>
  <c r="I197" i="141"/>
  <c r="H197" i="141"/>
  <c r="G197" i="141"/>
  <c r="F197" i="141"/>
  <c r="E197" i="141"/>
  <c r="D197" i="141"/>
  <c r="C197" i="141"/>
  <c r="I195" i="141"/>
  <c r="H195" i="141"/>
  <c r="G195" i="141"/>
  <c r="F195" i="141"/>
  <c r="E195" i="141"/>
  <c r="D195" i="141"/>
  <c r="C195" i="141"/>
  <c r="I193" i="141"/>
  <c r="H193" i="141"/>
  <c r="G193" i="141"/>
  <c r="F193" i="141"/>
  <c r="E193" i="141"/>
  <c r="D193" i="141"/>
  <c r="C193" i="141"/>
  <c r="I191" i="141"/>
  <c r="H191" i="141"/>
  <c r="G191" i="141"/>
  <c r="F191" i="141"/>
  <c r="E191" i="141"/>
  <c r="D191" i="141"/>
  <c r="C191" i="141"/>
  <c r="H189" i="141"/>
  <c r="G189" i="141"/>
  <c r="F189" i="141"/>
  <c r="E189" i="141"/>
  <c r="D189" i="141"/>
  <c r="C189" i="141"/>
  <c r="H187" i="141"/>
  <c r="G187" i="141"/>
  <c r="F187" i="141"/>
  <c r="E187" i="141"/>
  <c r="D187" i="141"/>
  <c r="C187" i="141"/>
  <c r="H185" i="141"/>
  <c r="G185" i="141"/>
  <c r="F185" i="141"/>
  <c r="E185" i="141"/>
  <c r="D185" i="141"/>
  <c r="C185" i="141"/>
  <c r="H183" i="141"/>
  <c r="G183" i="141"/>
  <c r="F183" i="141"/>
  <c r="E183" i="141"/>
  <c r="D183" i="141"/>
  <c r="C183" i="141"/>
  <c r="H181" i="141"/>
  <c r="G181" i="141"/>
  <c r="F181" i="141"/>
  <c r="E181" i="141"/>
  <c r="D181" i="141"/>
  <c r="C181" i="141"/>
  <c r="H179" i="141"/>
  <c r="G179" i="141"/>
  <c r="F179" i="141"/>
  <c r="E179" i="141"/>
  <c r="D179" i="141"/>
  <c r="C179" i="141"/>
  <c r="I164" i="141"/>
  <c r="H164" i="141"/>
  <c r="G164" i="141"/>
  <c r="F164" i="141"/>
  <c r="E164" i="141"/>
  <c r="D164" i="141"/>
  <c r="C164" i="141"/>
  <c r="I162" i="141"/>
  <c r="H162" i="141"/>
  <c r="G162" i="141"/>
  <c r="F162" i="141"/>
  <c r="E162" i="141"/>
  <c r="D162" i="141"/>
  <c r="C162" i="141"/>
  <c r="I160" i="141"/>
  <c r="H160" i="141"/>
  <c r="G160" i="141"/>
  <c r="F160" i="141"/>
  <c r="E160" i="141"/>
  <c r="D160" i="141"/>
  <c r="C160" i="141"/>
  <c r="I158" i="141"/>
  <c r="H158" i="141"/>
  <c r="G158" i="141"/>
  <c r="F158" i="141"/>
  <c r="E158" i="141"/>
  <c r="D158" i="141"/>
  <c r="C158" i="141"/>
  <c r="I156" i="141"/>
  <c r="H156" i="141"/>
  <c r="G156" i="141"/>
  <c r="F156" i="141"/>
  <c r="E156" i="141"/>
  <c r="D156" i="141"/>
  <c r="C156" i="141"/>
  <c r="I154" i="141"/>
  <c r="H154" i="141"/>
  <c r="G154" i="141"/>
  <c r="F154" i="141"/>
  <c r="E154" i="141"/>
  <c r="D154" i="141"/>
  <c r="C154" i="141"/>
  <c r="I152" i="141"/>
  <c r="H152" i="141"/>
  <c r="G152" i="141"/>
  <c r="F152" i="141"/>
  <c r="E152" i="141"/>
  <c r="D152" i="141"/>
  <c r="C152" i="141"/>
  <c r="H150" i="141"/>
  <c r="G150" i="141"/>
  <c r="F150" i="141"/>
  <c r="E150" i="141"/>
  <c r="D150" i="141"/>
  <c r="C150" i="141"/>
  <c r="H148" i="141"/>
  <c r="G148" i="141"/>
  <c r="F148" i="141"/>
  <c r="E148" i="141"/>
  <c r="D148" i="141"/>
  <c r="C148" i="141"/>
  <c r="H146" i="141"/>
  <c r="G146" i="141"/>
  <c r="F146" i="141"/>
  <c r="E146" i="141"/>
  <c r="D146" i="141"/>
  <c r="C146" i="141"/>
  <c r="H144" i="141"/>
  <c r="G144" i="141"/>
  <c r="F144" i="141"/>
  <c r="E144" i="141"/>
  <c r="D144" i="141"/>
  <c r="C144" i="141"/>
  <c r="H142" i="141"/>
  <c r="G142" i="141"/>
  <c r="F142" i="141"/>
  <c r="E142" i="141"/>
  <c r="D142" i="141"/>
  <c r="C142" i="141"/>
  <c r="H140" i="141"/>
  <c r="G140" i="141"/>
  <c r="F140" i="141"/>
  <c r="E140" i="141"/>
  <c r="D140" i="141"/>
  <c r="C140" i="141"/>
  <c r="I49" i="141"/>
  <c r="H49" i="141"/>
  <c r="G49" i="141"/>
  <c r="F49" i="141"/>
  <c r="E49" i="141"/>
  <c r="D49" i="141"/>
  <c r="C49" i="141"/>
  <c r="I47" i="141"/>
  <c r="H47" i="141"/>
  <c r="G47" i="141"/>
  <c r="F47" i="141"/>
  <c r="E47" i="141"/>
  <c r="D47" i="141"/>
  <c r="C47" i="141"/>
  <c r="I45" i="141"/>
  <c r="H45" i="141"/>
  <c r="G45" i="141"/>
  <c r="F45" i="141"/>
  <c r="E45" i="141"/>
  <c r="D45" i="141"/>
  <c r="C45" i="141"/>
  <c r="I43" i="141"/>
  <c r="H43" i="141"/>
  <c r="G43" i="141"/>
  <c r="F43" i="141"/>
  <c r="E43" i="141"/>
  <c r="D43" i="141"/>
  <c r="C43" i="141"/>
  <c r="I41" i="141"/>
  <c r="H41" i="141"/>
  <c r="G41" i="141"/>
  <c r="F41" i="141"/>
  <c r="E41" i="141"/>
  <c r="D41" i="141"/>
  <c r="C41" i="141"/>
  <c r="I39" i="141"/>
  <c r="H39" i="141"/>
  <c r="G39" i="141"/>
  <c r="F39" i="141"/>
  <c r="E39" i="141"/>
  <c r="D39" i="141"/>
  <c r="C39" i="141"/>
  <c r="I37" i="141"/>
  <c r="H37" i="141"/>
  <c r="G37" i="141"/>
  <c r="F37" i="141"/>
  <c r="E37" i="141"/>
  <c r="D37" i="141"/>
  <c r="C37" i="141"/>
  <c r="H35" i="141"/>
  <c r="G35" i="141"/>
  <c r="F35" i="141"/>
  <c r="E35" i="141"/>
  <c r="D35" i="141"/>
  <c r="C35" i="141"/>
  <c r="H33" i="141"/>
  <c r="G33" i="141"/>
  <c r="F33" i="141"/>
  <c r="E33" i="141"/>
  <c r="D33" i="141"/>
  <c r="C33" i="141"/>
  <c r="H31" i="141"/>
  <c r="G31" i="141"/>
  <c r="F31" i="141"/>
  <c r="E31" i="141"/>
  <c r="D31" i="141"/>
  <c r="C31" i="141"/>
  <c r="H29" i="141"/>
  <c r="G29" i="141"/>
  <c r="F29" i="141"/>
  <c r="E29" i="141"/>
  <c r="D29" i="141"/>
  <c r="C29" i="141"/>
  <c r="H27" i="141"/>
  <c r="G27" i="141"/>
  <c r="F27" i="141"/>
  <c r="E27" i="141"/>
  <c r="D27" i="141"/>
  <c r="C27" i="141"/>
  <c r="H25" i="141"/>
  <c r="G25" i="141"/>
  <c r="F25" i="141"/>
  <c r="E25" i="141"/>
  <c r="D25" i="141"/>
  <c r="C25" i="141"/>
  <c r="H278" i="140"/>
  <c r="I278" i="140" s="1"/>
  <c r="J278" i="140" s="1"/>
  <c r="H277" i="140"/>
  <c r="I277" i="140" s="1"/>
  <c r="J277" i="140" s="1"/>
  <c r="I236" i="140"/>
  <c r="H236" i="140"/>
  <c r="G236" i="140"/>
  <c r="F236" i="140"/>
  <c r="E236" i="140"/>
  <c r="D236" i="140"/>
  <c r="C236" i="140"/>
  <c r="I234" i="140"/>
  <c r="H234" i="140"/>
  <c r="G234" i="140"/>
  <c r="F234" i="140"/>
  <c r="E234" i="140"/>
  <c r="D234" i="140"/>
  <c r="C234" i="140"/>
  <c r="I232" i="140"/>
  <c r="H232" i="140"/>
  <c r="G232" i="140"/>
  <c r="F232" i="140"/>
  <c r="E232" i="140"/>
  <c r="D232" i="140"/>
  <c r="C232" i="140"/>
  <c r="I230" i="140"/>
  <c r="H230" i="140"/>
  <c r="G230" i="140"/>
  <c r="F230" i="140"/>
  <c r="E230" i="140"/>
  <c r="D230" i="140"/>
  <c r="C230" i="140"/>
  <c r="I228" i="140"/>
  <c r="H228" i="140"/>
  <c r="G228" i="140"/>
  <c r="F228" i="140"/>
  <c r="E228" i="140"/>
  <c r="D228" i="140"/>
  <c r="C228" i="140"/>
  <c r="I226" i="140"/>
  <c r="H226" i="140"/>
  <c r="G226" i="140"/>
  <c r="F226" i="140"/>
  <c r="E226" i="140"/>
  <c r="D226" i="140"/>
  <c r="C226" i="140"/>
  <c r="I224" i="140"/>
  <c r="H224" i="140"/>
  <c r="G224" i="140"/>
  <c r="F224" i="140"/>
  <c r="E224" i="140"/>
  <c r="D224" i="140"/>
  <c r="C224" i="140"/>
  <c r="H222" i="140"/>
  <c r="G222" i="140"/>
  <c r="F222" i="140"/>
  <c r="E222" i="140"/>
  <c r="D222" i="140"/>
  <c r="C222" i="140"/>
  <c r="H220" i="140"/>
  <c r="G220" i="140"/>
  <c r="F220" i="140"/>
  <c r="E220" i="140"/>
  <c r="D220" i="140"/>
  <c r="C220" i="140"/>
  <c r="H218" i="140"/>
  <c r="G218" i="140"/>
  <c r="F218" i="140"/>
  <c r="E218" i="140"/>
  <c r="D218" i="140"/>
  <c r="C218" i="140"/>
  <c r="H216" i="140"/>
  <c r="G216" i="140"/>
  <c r="F216" i="140"/>
  <c r="E216" i="140"/>
  <c r="D216" i="140"/>
  <c r="C216" i="140"/>
  <c r="H214" i="140"/>
  <c r="G214" i="140"/>
  <c r="F214" i="140"/>
  <c r="E214" i="140"/>
  <c r="D214" i="140"/>
  <c r="C214" i="140"/>
  <c r="H212" i="140"/>
  <c r="G212" i="140"/>
  <c r="F212" i="140"/>
  <c r="E212" i="140"/>
  <c r="D212" i="140"/>
  <c r="C212" i="140"/>
  <c r="I203" i="140"/>
  <c r="H203" i="140"/>
  <c r="G203" i="140"/>
  <c r="F203" i="140"/>
  <c r="E203" i="140"/>
  <c r="D203" i="140"/>
  <c r="C203" i="140"/>
  <c r="I201" i="140"/>
  <c r="H201" i="140"/>
  <c r="G201" i="140"/>
  <c r="F201" i="140"/>
  <c r="E201" i="140"/>
  <c r="D201" i="140"/>
  <c r="C201" i="140"/>
  <c r="I199" i="140"/>
  <c r="H199" i="140"/>
  <c r="G199" i="140"/>
  <c r="F199" i="140"/>
  <c r="E199" i="140"/>
  <c r="D199" i="140"/>
  <c r="C199" i="140"/>
  <c r="I197" i="140"/>
  <c r="H197" i="140"/>
  <c r="G197" i="140"/>
  <c r="F197" i="140"/>
  <c r="E197" i="140"/>
  <c r="D197" i="140"/>
  <c r="C197" i="140"/>
  <c r="I195" i="140"/>
  <c r="H195" i="140"/>
  <c r="G195" i="140"/>
  <c r="F195" i="140"/>
  <c r="E195" i="140"/>
  <c r="D195" i="140"/>
  <c r="C195" i="140"/>
  <c r="I193" i="140"/>
  <c r="H193" i="140"/>
  <c r="G193" i="140"/>
  <c r="F193" i="140"/>
  <c r="E193" i="140"/>
  <c r="D193" i="140"/>
  <c r="C193" i="140"/>
  <c r="I191" i="140"/>
  <c r="H191" i="140"/>
  <c r="G191" i="140"/>
  <c r="F191" i="140"/>
  <c r="E191" i="140"/>
  <c r="D191" i="140"/>
  <c r="C191" i="140"/>
  <c r="H189" i="140"/>
  <c r="G189" i="140"/>
  <c r="F189" i="140"/>
  <c r="E189" i="140"/>
  <c r="D189" i="140"/>
  <c r="C189" i="140"/>
  <c r="H187" i="140"/>
  <c r="G187" i="140"/>
  <c r="F187" i="140"/>
  <c r="E187" i="140"/>
  <c r="D187" i="140"/>
  <c r="C187" i="140"/>
  <c r="H185" i="140"/>
  <c r="G185" i="140"/>
  <c r="F185" i="140"/>
  <c r="E185" i="140"/>
  <c r="D185" i="140"/>
  <c r="C185" i="140"/>
  <c r="H183" i="140"/>
  <c r="G183" i="140"/>
  <c r="F183" i="140"/>
  <c r="E183" i="140"/>
  <c r="D183" i="140"/>
  <c r="C183" i="140"/>
  <c r="H181" i="140"/>
  <c r="G181" i="140"/>
  <c r="F181" i="140"/>
  <c r="E181" i="140"/>
  <c r="D181" i="140"/>
  <c r="C181" i="140"/>
  <c r="H179" i="140"/>
  <c r="G179" i="140"/>
  <c r="F179" i="140"/>
  <c r="E179" i="140"/>
  <c r="D179" i="140"/>
  <c r="C179" i="140"/>
  <c r="I164" i="140"/>
  <c r="H164" i="140"/>
  <c r="G164" i="140"/>
  <c r="F164" i="140"/>
  <c r="E164" i="140"/>
  <c r="D164" i="140"/>
  <c r="C164" i="140"/>
  <c r="I162" i="140"/>
  <c r="H162" i="140"/>
  <c r="G162" i="140"/>
  <c r="F162" i="140"/>
  <c r="E162" i="140"/>
  <c r="D162" i="140"/>
  <c r="C162" i="140"/>
  <c r="I160" i="140"/>
  <c r="H160" i="140"/>
  <c r="G160" i="140"/>
  <c r="F160" i="140"/>
  <c r="E160" i="140"/>
  <c r="D160" i="140"/>
  <c r="C160" i="140"/>
  <c r="I158" i="140"/>
  <c r="H158" i="140"/>
  <c r="G158" i="140"/>
  <c r="F158" i="140"/>
  <c r="E158" i="140"/>
  <c r="D158" i="140"/>
  <c r="C158" i="140"/>
  <c r="I156" i="140"/>
  <c r="H156" i="140"/>
  <c r="G156" i="140"/>
  <c r="F156" i="140"/>
  <c r="E156" i="140"/>
  <c r="D156" i="140"/>
  <c r="C156" i="140"/>
  <c r="I154" i="140"/>
  <c r="H154" i="140"/>
  <c r="G154" i="140"/>
  <c r="F154" i="140"/>
  <c r="E154" i="140"/>
  <c r="D154" i="140"/>
  <c r="C154" i="140"/>
  <c r="I152" i="140"/>
  <c r="H152" i="140"/>
  <c r="G152" i="140"/>
  <c r="F152" i="140"/>
  <c r="E152" i="140"/>
  <c r="D152" i="140"/>
  <c r="C152" i="140"/>
  <c r="H150" i="140"/>
  <c r="G150" i="140"/>
  <c r="F150" i="140"/>
  <c r="E150" i="140"/>
  <c r="D150" i="140"/>
  <c r="C150" i="140"/>
  <c r="H148" i="140"/>
  <c r="G148" i="140"/>
  <c r="F148" i="140"/>
  <c r="E148" i="140"/>
  <c r="D148" i="140"/>
  <c r="C148" i="140"/>
  <c r="H146" i="140"/>
  <c r="G146" i="140"/>
  <c r="F146" i="140"/>
  <c r="E146" i="140"/>
  <c r="D146" i="140"/>
  <c r="C146" i="140"/>
  <c r="H144" i="140"/>
  <c r="G144" i="140"/>
  <c r="F144" i="140"/>
  <c r="E144" i="140"/>
  <c r="D144" i="140"/>
  <c r="C144" i="140"/>
  <c r="H142" i="140"/>
  <c r="G142" i="140"/>
  <c r="F142" i="140"/>
  <c r="E142" i="140"/>
  <c r="D142" i="140"/>
  <c r="C142" i="140"/>
  <c r="H140" i="140"/>
  <c r="G140" i="140"/>
  <c r="F140" i="140"/>
  <c r="E140" i="140"/>
  <c r="D140" i="140"/>
  <c r="C140" i="140"/>
  <c r="I49" i="140"/>
  <c r="H49" i="140"/>
  <c r="G49" i="140"/>
  <c r="F49" i="140"/>
  <c r="E49" i="140"/>
  <c r="D49" i="140"/>
  <c r="C49" i="140"/>
  <c r="I47" i="140"/>
  <c r="H47" i="140"/>
  <c r="G47" i="140"/>
  <c r="F47" i="140"/>
  <c r="E47" i="140"/>
  <c r="D47" i="140"/>
  <c r="C47" i="140"/>
  <c r="I45" i="140"/>
  <c r="H45" i="140"/>
  <c r="G45" i="140"/>
  <c r="F45" i="140"/>
  <c r="E45" i="140"/>
  <c r="D45" i="140"/>
  <c r="C45" i="140"/>
  <c r="I43" i="140"/>
  <c r="H43" i="140"/>
  <c r="G43" i="140"/>
  <c r="F43" i="140"/>
  <c r="E43" i="140"/>
  <c r="D43" i="140"/>
  <c r="C43" i="140"/>
  <c r="I41" i="140"/>
  <c r="H41" i="140"/>
  <c r="G41" i="140"/>
  <c r="F41" i="140"/>
  <c r="E41" i="140"/>
  <c r="D41" i="140"/>
  <c r="C41" i="140"/>
  <c r="I39" i="140"/>
  <c r="H39" i="140"/>
  <c r="G39" i="140"/>
  <c r="F39" i="140"/>
  <c r="E39" i="140"/>
  <c r="D39" i="140"/>
  <c r="C39" i="140"/>
  <c r="I37" i="140"/>
  <c r="H37" i="140"/>
  <c r="G37" i="140"/>
  <c r="F37" i="140"/>
  <c r="E37" i="140"/>
  <c r="D37" i="140"/>
  <c r="C37" i="140"/>
  <c r="H35" i="140"/>
  <c r="G35" i="140"/>
  <c r="F35" i="140"/>
  <c r="E35" i="140"/>
  <c r="D35" i="140"/>
  <c r="C35" i="140"/>
  <c r="H33" i="140"/>
  <c r="G33" i="140"/>
  <c r="F33" i="140"/>
  <c r="E33" i="140"/>
  <c r="D33" i="140"/>
  <c r="C33" i="140"/>
  <c r="H31" i="140"/>
  <c r="G31" i="140"/>
  <c r="F31" i="140"/>
  <c r="E31" i="140"/>
  <c r="D31" i="140"/>
  <c r="C31" i="140"/>
  <c r="H29" i="140"/>
  <c r="G29" i="140"/>
  <c r="F29" i="140"/>
  <c r="E29" i="140"/>
  <c r="D29" i="140"/>
  <c r="C29" i="140"/>
  <c r="H27" i="140"/>
  <c r="G27" i="140"/>
  <c r="F27" i="140"/>
  <c r="E27" i="140"/>
  <c r="D27" i="140"/>
  <c r="C27" i="140"/>
  <c r="H25" i="140"/>
  <c r="G25" i="140"/>
  <c r="F25" i="140"/>
  <c r="E25" i="140"/>
  <c r="D25" i="140"/>
  <c r="C25" i="140"/>
  <c r="I235" i="139"/>
  <c r="H235" i="139"/>
  <c r="G235" i="139"/>
  <c r="F235" i="139"/>
  <c r="E235" i="139"/>
  <c r="D235" i="139"/>
  <c r="C235" i="139"/>
  <c r="I233" i="139"/>
  <c r="H233" i="139"/>
  <c r="G233" i="139"/>
  <c r="F233" i="139"/>
  <c r="E233" i="139"/>
  <c r="D233" i="139"/>
  <c r="C233" i="139"/>
  <c r="I231" i="139"/>
  <c r="H231" i="139"/>
  <c r="G231" i="139"/>
  <c r="F231" i="139"/>
  <c r="E231" i="139"/>
  <c r="D231" i="139"/>
  <c r="C231" i="139"/>
  <c r="I229" i="139"/>
  <c r="H229" i="139"/>
  <c r="G229" i="139"/>
  <c r="F229" i="139"/>
  <c r="E229" i="139"/>
  <c r="D229" i="139"/>
  <c r="C229" i="139"/>
  <c r="I227" i="139"/>
  <c r="H227" i="139"/>
  <c r="G227" i="139"/>
  <c r="F227" i="139"/>
  <c r="E227" i="139"/>
  <c r="D227" i="139"/>
  <c r="C227" i="139"/>
  <c r="I225" i="139"/>
  <c r="H225" i="139"/>
  <c r="G225" i="139"/>
  <c r="F225" i="139"/>
  <c r="E225" i="139"/>
  <c r="D225" i="139"/>
  <c r="C225" i="139"/>
  <c r="I223" i="139"/>
  <c r="H223" i="139"/>
  <c r="G223" i="139"/>
  <c r="F223" i="139"/>
  <c r="E223" i="139"/>
  <c r="D223" i="139"/>
  <c r="C223" i="139"/>
  <c r="H221" i="139"/>
  <c r="G221" i="139"/>
  <c r="F221" i="139"/>
  <c r="E221" i="139"/>
  <c r="D221" i="139"/>
  <c r="C221" i="139"/>
  <c r="H219" i="139"/>
  <c r="G219" i="139"/>
  <c r="F219" i="139"/>
  <c r="E219" i="139"/>
  <c r="D219" i="139"/>
  <c r="C219" i="139"/>
  <c r="H217" i="139"/>
  <c r="G217" i="139"/>
  <c r="F217" i="139"/>
  <c r="E217" i="139"/>
  <c r="D217" i="139"/>
  <c r="C217" i="139"/>
  <c r="H215" i="139"/>
  <c r="G215" i="139"/>
  <c r="F215" i="139"/>
  <c r="E215" i="139"/>
  <c r="D215" i="139"/>
  <c r="C215" i="139"/>
  <c r="H213" i="139"/>
  <c r="G213" i="139"/>
  <c r="F213" i="139"/>
  <c r="E213" i="139"/>
  <c r="D213" i="139"/>
  <c r="C213" i="139"/>
  <c r="H211" i="139"/>
  <c r="G211" i="139"/>
  <c r="F211" i="139"/>
  <c r="E211" i="139"/>
  <c r="D211" i="139"/>
  <c r="C211" i="139"/>
  <c r="I202" i="139"/>
  <c r="H202" i="139"/>
  <c r="G202" i="139"/>
  <c r="F202" i="139"/>
  <c r="E202" i="139"/>
  <c r="D202" i="139"/>
  <c r="C202" i="139"/>
  <c r="I200" i="139"/>
  <c r="H200" i="139"/>
  <c r="G200" i="139"/>
  <c r="F200" i="139"/>
  <c r="E200" i="139"/>
  <c r="D200" i="139"/>
  <c r="C200" i="139"/>
  <c r="I198" i="139"/>
  <c r="H198" i="139"/>
  <c r="G198" i="139"/>
  <c r="F198" i="139"/>
  <c r="E198" i="139"/>
  <c r="D198" i="139"/>
  <c r="C198" i="139"/>
  <c r="I196" i="139"/>
  <c r="H196" i="139"/>
  <c r="G196" i="139"/>
  <c r="F196" i="139"/>
  <c r="E196" i="139"/>
  <c r="D196" i="139"/>
  <c r="C196" i="139"/>
  <c r="I194" i="139"/>
  <c r="H194" i="139"/>
  <c r="G194" i="139"/>
  <c r="F194" i="139"/>
  <c r="E194" i="139"/>
  <c r="D194" i="139"/>
  <c r="C194" i="139"/>
  <c r="I192" i="139"/>
  <c r="H192" i="139"/>
  <c r="G192" i="139"/>
  <c r="F192" i="139"/>
  <c r="E192" i="139"/>
  <c r="D192" i="139"/>
  <c r="C192" i="139"/>
  <c r="I190" i="139"/>
  <c r="H190" i="139"/>
  <c r="G190" i="139"/>
  <c r="F190" i="139"/>
  <c r="E190" i="139"/>
  <c r="D190" i="139"/>
  <c r="C190" i="139"/>
  <c r="H188" i="139"/>
  <c r="G188" i="139"/>
  <c r="F188" i="139"/>
  <c r="E188" i="139"/>
  <c r="D188" i="139"/>
  <c r="C188" i="139"/>
  <c r="H186" i="139"/>
  <c r="G186" i="139"/>
  <c r="F186" i="139"/>
  <c r="E186" i="139"/>
  <c r="D186" i="139"/>
  <c r="C186" i="139"/>
  <c r="H184" i="139"/>
  <c r="G184" i="139"/>
  <c r="F184" i="139"/>
  <c r="E184" i="139"/>
  <c r="D184" i="139"/>
  <c r="C184" i="139"/>
  <c r="H182" i="139"/>
  <c r="G182" i="139"/>
  <c r="F182" i="139"/>
  <c r="E182" i="139"/>
  <c r="D182" i="139"/>
  <c r="C182" i="139"/>
  <c r="H180" i="139"/>
  <c r="G180" i="139"/>
  <c r="F180" i="139"/>
  <c r="E180" i="139"/>
  <c r="D180" i="139"/>
  <c r="C180" i="139"/>
  <c r="H178" i="139"/>
  <c r="G178" i="139"/>
  <c r="F178" i="139"/>
  <c r="E178" i="139"/>
  <c r="D178" i="139"/>
  <c r="C178" i="139"/>
  <c r="I163" i="139"/>
  <c r="H163" i="139"/>
  <c r="G163" i="139"/>
  <c r="F163" i="139"/>
  <c r="E163" i="139"/>
  <c r="D163" i="139"/>
  <c r="C163" i="139"/>
  <c r="I161" i="139"/>
  <c r="H161" i="139"/>
  <c r="G161" i="139"/>
  <c r="F161" i="139"/>
  <c r="E161" i="139"/>
  <c r="D161" i="139"/>
  <c r="C161" i="139"/>
  <c r="I159" i="139"/>
  <c r="H159" i="139"/>
  <c r="G159" i="139"/>
  <c r="F159" i="139"/>
  <c r="E159" i="139"/>
  <c r="D159" i="139"/>
  <c r="C159" i="139"/>
  <c r="I157" i="139"/>
  <c r="H157" i="139"/>
  <c r="G157" i="139"/>
  <c r="F157" i="139"/>
  <c r="E157" i="139"/>
  <c r="D157" i="139"/>
  <c r="C157" i="139"/>
  <c r="I155" i="139"/>
  <c r="H155" i="139"/>
  <c r="G155" i="139"/>
  <c r="F155" i="139"/>
  <c r="E155" i="139"/>
  <c r="D155" i="139"/>
  <c r="C155" i="139"/>
  <c r="I153" i="139"/>
  <c r="H153" i="139"/>
  <c r="G153" i="139"/>
  <c r="F153" i="139"/>
  <c r="E153" i="139"/>
  <c r="D153" i="139"/>
  <c r="C153" i="139"/>
  <c r="I151" i="139"/>
  <c r="H151" i="139"/>
  <c r="G151" i="139"/>
  <c r="F151" i="139"/>
  <c r="E151" i="139"/>
  <c r="D151" i="139"/>
  <c r="C151" i="139"/>
  <c r="H149" i="139"/>
  <c r="G149" i="139"/>
  <c r="F149" i="139"/>
  <c r="E149" i="139"/>
  <c r="D149" i="139"/>
  <c r="C149" i="139"/>
  <c r="H147" i="139"/>
  <c r="G147" i="139"/>
  <c r="F147" i="139"/>
  <c r="E147" i="139"/>
  <c r="D147" i="139"/>
  <c r="C147" i="139"/>
  <c r="H145" i="139"/>
  <c r="G145" i="139"/>
  <c r="F145" i="139"/>
  <c r="E145" i="139"/>
  <c r="D145" i="139"/>
  <c r="C145" i="139"/>
  <c r="H143" i="139"/>
  <c r="G143" i="139"/>
  <c r="F143" i="139"/>
  <c r="E143" i="139"/>
  <c r="D143" i="139"/>
  <c r="C143" i="139"/>
  <c r="H141" i="139"/>
  <c r="G141" i="139"/>
  <c r="F141" i="139"/>
  <c r="E141" i="139"/>
  <c r="D141" i="139"/>
  <c r="C141" i="139"/>
  <c r="H139" i="139"/>
  <c r="G139" i="139"/>
  <c r="F139" i="139"/>
  <c r="E139" i="139"/>
  <c r="D139" i="139"/>
  <c r="C139" i="139"/>
  <c r="I48" i="139"/>
  <c r="H48" i="139"/>
  <c r="G48" i="139"/>
  <c r="F48" i="139"/>
  <c r="E48" i="139"/>
  <c r="D48" i="139"/>
  <c r="C48" i="139"/>
  <c r="I46" i="139"/>
  <c r="H46" i="139"/>
  <c r="G46" i="139"/>
  <c r="F46" i="139"/>
  <c r="E46" i="139"/>
  <c r="D46" i="139"/>
  <c r="C46" i="139"/>
  <c r="I44" i="139"/>
  <c r="H44" i="139"/>
  <c r="G44" i="139"/>
  <c r="F44" i="139"/>
  <c r="E44" i="139"/>
  <c r="D44" i="139"/>
  <c r="C44" i="139"/>
  <c r="I42" i="139"/>
  <c r="H42" i="139"/>
  <c r="G42" i="139"/>
  <c r="F42" i="139"/>
  <c r="E42" i="139"/>
  <c r="D42" i="139"/>
  <c r="C42" i="139"/>
  <c r="I40" i="139"/>
  <c r="H40" i="139"/>
  <c r="G40" i="139"/>
  <c r="F40" i="139"/>
  <c r="E40" i="139"/>
  <c r="D40" i="139"/>
  <c r="C40" i="139"/>
  <c r="I38" i="139"/>
  <c r="H38" i="139"/>
  <c r="G38" i="139"/>
  <c r="F38" i="139"/>
  <c r="E38" i="139"/>
  <c r="D38" i="139"/>
  <c r="C38" i="139"/>
  <c r="I36" i="139"/>
  <c r="H36" i="139"/>
  <c r="G36" i="139"/>
  <c r="F36" i="139"/>
  <c r="E36" i="139"/>
  <c r="D36" i="139"/>
  <c r="C36" i="139"/>
  <c r="H34" i="139"/>
  <c r="G34" i="139"/>
  <c r="F34" i="139"/>
  <c r="E34" i="139"/>
  <c r="D34" i="139"/>
  <c r="C34" i="139"/>
  <c r="H32" i="139"/>
  <c r="G32" i="139"/>
  <c r="F32" i="139"/>
  <c r="E32" i="139"/>
  <c r="D32" i="139"/>
  <c r="C32" i="139"/>
  <c r="H30" i="139"/>
  <c r="G30" i="139"/>
  <c r="F30" i="139"/>
  <c r="E30" i="139"/>
  <c r="D30" i="139"/>
  <c r="C30" i="139"/>
  <c r="H28" i="139"/>
  <c r="G28" i="139"/>
  <c r="F28" i="139"/>
  <c r="E28" i="139"/>
  <c r="D28" i="139"/>
  <c r="C28" i="139"/>
  <c r="H26" i="139"/>
  <c r="G26" i="139"/>
  <c r="F26" i="139"/>
  <c r="E26" i="139"/>
  <c r="D26" i="139"/>
  <c r="C26" i="139"/>
  <c r="H24" i="139"/>
  <c r="G24" i="139"/>
  <c r="F24" i="139"/>
  <c r="E24" i="139"/>
  <c r="D24" i="139"/>
  <c r="C24" i="139"/>
  <c r="E18" i="121"/>
  <c r="E19" i="121"/>
  <c r="E20" i="121"/>
  <c r="E21" i="121"/>
  <c r="E22" i="121"/>
  <c r="C36" i="121"/>
  <c r="D36" i="121"/>
  <c r="E36" i="121"/>
  <c r="F36" i="121"/>
  <c r="G36" i="121"/>
  <c r="H36" i="121"/>
  <c r="I36" i="121"/>
  <c r="J36" i="121"/>
  <c r="K36" i="121"/>
  <c r="L36" i="121"/>
  <c r="M36" i="121"/>
  <c r="C39" i="71"/>
  <c r="C26" i="71"/>
  <c r="E376" i="116" l="1"/>
  <c r="C376" i="116"/>
  <c r="G376" i="116"/>
  <c r="H376" i="116"/>
  <c r="F376" i="116"/>
  <c r="D376" i="116"/>
  <c r="I376" i="116"/>
  <c r="D32" i="61"/>
  <c r="E32" i="61"/>
  <c r="F32" i="61"/>
  <c r="J585" i="116"/>
  <c r="J391" i="116"/>
  <c r="J435" i="116"/>
  <c r="J426" i="116"/>
  <c r="J431" i="116"/>
  <c r="J436" i="116"/>
  <c r="J395" i="116"/>
  <c r="J400" i="116"/>
  <c r="J422" i="116"/>
  <c r="J390" i="116"/>
  <c r="J389" i="116"/>
  <c r="J423" i="116"/>
  <c r="J425" i="116"/>
  <c r="J592" i="116"/>
  <c r="J401" i="116"/>
  <c r="J587" i="116"/>
  <c r="J398" i="116"/>
  <c r="J385" i="116"/>
  <c r="J394" i="116"/>
  <c r="C176" i="116"/>
  <c r="C137" i="116"/>
  <c r="C163" i="116"/>
  <c r="J388" i="116"/>
  <c r="H111" i="116"/>
  <c r="H163" i="116"/>
  <c r="J386" i="116"/>
  <c r="R302" i="116"/>
  <c r="J387" i="116"/>
  <c r="C150" i="116"/>
  <c r="H98" i="116"/>
  <c r="H124" i="116"/>
  <c r="J382" i="116"/>
  <c r="H150" i="116"/>
  <c r="S300" i="116"/>
  <c r="J343" i="116"/>
  <c r="F552" i="116"/>
  <c r="G552" i="116"/>
  <c r="C717" i="116"/>
  <c r="S310" i="116"/>
  <c r="L549" i="116"/>
  <c r="M340" i="116"/>
  <c r="S309" i="116"/>
  <c r="S280" i="116"/>
  <c r="S282" i="116"/>
  <c r="S286" i="116"/>
  <c r="S295" i="116"/>
  <c r="C111" i="116"/>
  <c r="S284" i="116"/>
  <c r="S293" i="116"/>
  <c r="L302" i="116"/>
  <c r="M342" i="116"/>
  <c r="H72" i="116"/>
  <c r="S278" i="116"/>
  <c r="M302" i="116"/>
  <c r="M341" i="116"/>
  <c r="H552" i="116"/>
  <c r="C801" i="116"/>
  <c r="N302" i="116"/>
  <c r="I552" i="116"/>
  <c r="S299" i="116"/>
  <c r="Q302" i="116"/>
  <c r="J552" i="116"/>
  <c r="S313" i="116"/>
  <c r="M338" i="116"/>
  <c r="K552" i="116"/>
  <c r="L551" i="116"/>
  <c r="C753" i="116"/>
  <c r="C813" i="116"/>
  <c r="C85" i="116"/>
  <c r="J288" i="116"/>
  <c r="N288" i="116" s="1"/>
  <c r="S297" i="116"/>
  <c r="S312" i="116"/>
  <c r="S314" i="116"/>
  <c r="M334" i="116"/>
  <c r="L343" i="116"/>
  <c r="C777" i="116"/>
  <c r="C789" i="116"/>
  <c r="S279" i="116"/>
  <c r="S287" i="116"/>
  <c r="S296" i="116"/>
  <c r="S298" i="116"/>
  <c r="M339" i="116"/>
  <c r="G600" i="116"/>
  <c r="C741" i="116"/>
  <c r="S283" i="116"/>
  <c r="S292" i="116"/>
  <c r="P302" i="116"/>
  <c r="G343" i="116"/>
  <c r="L534" i="116"/>
  <c r="L543" i="116"/>
  <c r="L547" i="116"/>
  <c r="J594" i="116"/>
  <c r="C765" i="116"/>
  <c r="D343" i="116"/>
  <c r="L548" i="116"/>
  <c r="C705" i="116"/>
  <c r="H85" i="116"/>
  <c r="S285" i="116"/>
  <c r="S294" i="116"/>
  <c r="E343" i="116"/>
  <c r="C203" i="116"/>
  <c r="O302" i="116"/>
  <c r="S308" i="116"/>
  <c r="F343" i="116"/>
  <c r="L550" i="116"/>
  <c r="S306" i="116"/>
  <c r="H343" i="116"/>
  <c r="D552" i="116"/>
  <c r="C729" i="116"/>
  <c r="S301" i="116"/>
  <c r="S281" i="116"/>
  <c r="S307" i="116"/>
  <c r="S311" i="116"/>
  <c r="S315" i="116"/>
  <c r="I343" i="116"/>
  <c r="E552" i="116"/>
  <c r="C693" i="116"/>
  <c r="G601" i="116"/>
  <c r="G602" i="116"/>
  <c r="G603" i="116"/>
  <c r="G604" i="116"/>
  <c r="G605" i="116"/>
  <c r="G599" i="116"/>
  <c r="G598" i="116"/>
  <c r="G606" i="116"/>
  <c r="G607" i="116"/>
  <c r="C552" i="116"/>
  <c r="J352" i="116"/>
  <c r="J361" i="116"/>
  <c r="I375" i="116" s="1"/>
  <c r="K343" i="116"/>
  <c r="C343" i="116"/>
  <c r="J316" i="116"/>
  <c r="H176" i="116"/>
  <c r="E203" i="116"/>
  <c r="C72" i="116"/>
  <c r="C98" i="116"/>
  <c r="C124" i="116"/>
  <c r="C59" i="116"/>
  <c r="E205" i="116"/>
  <c r="H137" i="116"/>
  <c r="H59" i="116"/>
  <c r="C207" i="116"/>
  <c r="D207" i="116"/>
  <c r="C205" i="116"/>
  <c r="F208" i="116"/>
  <c r="D209" i="116" s="1"/>
  <c r="D27" i="116"/>
  <c r="F26" i="116"/>
  <c r="F25" i="116"/>
  <c r="F24" i="116"/>
  <c r="F23" i="116"/>
  <c r="F22" i="116"/>
  <c r="F21" i="116"/>
  <c r="D20" i="116"/>
  <c r="D14" i="116"/>
  <c r="F13" i="116"/>
  <c r="F12" i="116"/>
  <c r="F11" i="116"/>
  <c r="F10" i="116"/>
  <c r="F9" i="116"/>
  <c r="F8" i="116"/>
  <c r="F7" i="116"/>
  <c r="D6" i="116"/>
  <c r="J376" i="116" l="1"/>
  <c r="H374" i="116"/>
  <c r="C374" i="116"/>
  <c r="G374" i="116"/>
  <c r="F374" i="116"/>
  <c r="C375" i="116"/>
  <c r="I374" i="116"/>
  <c r="E374" i="116"/>
  <c r="D374" i="116"/>
  <c r="E375" i="116"/>
  <c r="H375" i="116"/>
  <c r="G375" i="116"/>
  <c r="F375" i="116"/>
  <c r="D375" i="116"/>
  <c r="J392" i="116"/>
  <c r="J588" i="116"/>
  <c r="M288" i="116"/>
  <c r="P288" i="116"/>
  <c r="L552" i="116"/>
  <c r="R288" i="116"/>
  <c r="L288" i="116"/>
  <c r="Q288" i="116"/>
  <c r="O288" i="116"/>
  <c r="F203" i="116"/>
  <c r="M343" i="116"/>
  <c r="S302" i="116"/>
  <c r="P316" i="116"/>
  <c r="O316" i="116"/>
  <c r="L316" i="116"/>
  <c r="N316" i="116"/>
  <c r="R316" i="116"/>
  <c r="Q316" i="116"/>
  <c r="M316" i="116"/>
  <c r="F205" i="116"/>
  <c r="F207" i="116"/>
  <c r="E209" i="116"/>
  <c r="C209" i="116"/>
  <c r="F20" i="116"/>
  <c r="F6" i="116"/>
  <c r="F209" i="116" l="1"/>
  <c r="J375" i="116"/>
  <c r="J374" i="116"/>
  <c r="S288" i="116"/>
  <c r="S316" i="116"/>
  <c r="H229" i="80" l="1"/>
  <c r="G229" i="80"/>
  <c r="F229" i="80"/>
  <c r="E229" i="80"/>
  <c r="D229" i="80"/>
  <c r="C229" i="80"/>
  <c r="H225" i="80"/>
  <c r="G225" i="80"/>
  <c r="F225" i="80"/>
  <c r="E225" i="80"/>
  <c r="D225" i="80"/>
  <c r="C225" i="80"/>
  <c r="H221" i="80"/>
  <c r="G221" i="80"/>
  <c r="F221" i="80"/>
  <c r="E221" i="80"/>
  <c r="D221" i="80"/>
  <c r="C221" i="80"/>
  <c r="H217" i="80"/>
  <c r="G217" i="80"/>
  <c r="F217" i="80"/>
  <c r="E217" i="80"/>
  <c r="D217" i="80"/>
  <c r="C217" i="80"/>
  <c r="H213" i="80"/>
  <c r="G213" i="80"/>
  <c r="F213" i="80"/>
  <c r="E213" i="80"/>
  <c r="D213" i="80"/>
  <c r="C213" i="80"/>
  <c r="H209" i="80"/>
  <c r="G209" i="80"/>
  <c r="F209" i="80"/>
  <c r="E209" i="80"/>
  <c r="D209" i="80"/>
  <c r="C209" i="80"/>
  <c r="H205" i="80"/>
  <c r="G205" i="80"/>
  <c r="F205" i="80"/>
  <c r="E205" i="80"/>
  <c r="D205" i="80"/>
  <c r="C205" i="80"/>
  <c r="H201" i="80"/>
  <c r="G201" i="80"/>
  <c r="F201" i="80"/>
  <c r="E201" i="80"/>
  <c r="D201" i="80"/>
  <c r="C201" i="80"/>
  <c r="H197" i="80"/>
  <c r="G197" i="80"/>
  <c r="F197" i="80"/>
  <c r="E197" i="80"/>
  <c r="D197" i="80"/>
  <c r="C197" i="80"/>
  <c r="H193" i="80"/>
  <c r="G193" i="80"/>
  <c r="F193" i="80"/>
  <c r="E193" i="80"/>
  <c r="D193" i="80"/>
  <c r="C193" i="80"/>
  <c r="O186" i="80"/>
  <c r="N186" i="80"/>
  <c r="M186" i="80"/>
  <c r="L186" i="80"/>
  <c r="K186" i="80"/>
  <c r="J186" i="80"/>
  <c r="I186" i="80"/>
  <c r="H186" i="80"/>
  <c r="G186" i="80"/>
  <c r="F186" i="80"/>
  <c r="E186" i="80"/>
  <c r="D186" i="80"/>
  <c r="C186" i="80"/>
  <c r="B186" i="80"/>
  <c r="O184" i="80"/>
  <c r="N184" i="80"/>
  <c r="M184" i="80"/>
  <c r="L184" i="80"/>
  <c r="K184" i="80"/>
  <c r="J184" i="80"/>
  <c r="I184" i="80"/>
  <c r="H184" i="80"/>
  <c r="G184" i="80"/>
  <c r="F184" i="80"/>
  <c r="E184" i="80"/>
  <c r="D184" i="80"/>
  <c r="C184" i="80"/>
  <c r="B184" i="80"/>
  <c r="O182" i="80"/>
  <c r="N182" i="80"/>
  <c r="M182" i="80"/>
  <c r="L182" i="80"/>
  <c r="K182" i="80"/>
  <c r="J182" i="80"/>
  <c r="I182" i="80"/>
  <c r="H182" i="80"/>
  <c r="G182" i="80"/>
  <c r="F182" i="80"/>
  <c r="E182" i="80"/>
  <c r="D182" i="80"/>
  <c r="C182" i="80"/>
  <c r="O178" i="80"/>
  <c r="N178" i="80"/>
  <c r="M178" i="80"/>
  <c r="L178" i="80"/>
  <c r="K178" i="80"/>
  <c r="J178" i="80"/>
  <c r="I178" i="80"/>
  <c r="H178" i="80"/>
  <c r="G178" i="80"/>
  <c r="F178" i="80"/>
  <c r="E178" i="80"/>
  <c r="D178" i="80"/>
  <c r="C178" i="80"/>
  <c r="B178" i="80"/>
  <c r="O176" i="80"/>
  <c r="N176" i="80"/>
  <c r="M176" i="80"/>
  <c r="L176" i="80"/>
  <c r="K176" i="80"/>
  <c r="J176" i="80"/>
  <c r="I176" i="80"/>
  <c r="H176" i="80"/>
  <c r="G176" i="80"/>
  <c r="F176" i="80"/>
  <c r="E176" i="80"/>
  <c r="D176" i="80"/>
  <c r="C176" i="80"/>
  <c r="B176" i="80"/>
  <c r="O174" i="80"/>
  <c r="N174" i="80"/>
  <c r="M174" i="80"/>
  <c r="L174" i="80"/>
  <c r="K174" i="80"/>
  <c r="J174" i="80"/>
  <c r="I174" i="80"/>
  <c r="H174" i="80"/>
  <c r="G174" i="80"/>
  <c r="F174" i="80"/>
  <c r="E174" i="80"/>
  <c r="D174" i="80"/>
  <c r="C174" i="80"/>
  <c r="O170" i="80"/>
  <c r="N170" i="80"/>
  <c r="M170" i="80"/>
  <c r="L170" i="80"/>
  <c r="K170" i="80"/>
  <c r="J170" i="80"/>
  <c r="I170" i="80"/>
  <c r="H170" i="80"/>
  <c r="G170" i="80"/>
  <c r="F170" i="80"/>
  <c r="E170" i="80"/>
  <c r="D170" i="80"/>
  <c r="C170" i="80"/>
  <c r="B170" i="80"/>
  <c r="O168" i="80"/>
  <c r="N168" i="80"/>
  <c r="M168" i="80"/>
  <c r="L168" i="80"/>
  <c r="K168" i="80"/>
  <c r="J168" i="80"/>
  <c r="I168" i="80"/>
  <c r="H168" i="80"/>
  <c r="G168" i="80"/>
  <c r="F168" i="80"/>
  <c r="E168" i="80"/>
  <c r="D168" i="80"/>
  <c r="C168" i="80"/>
  <c r="B168" i="80"/>
  <c r="O166" i="80"/>
  <c r="N166" i="80"/>
  <c r="M166" i="80"/>
  <c r="L166" i="80"/>
  <c r="K166" i="80"/>
  <c r="J166" i="80"/>
  <c r="I166" i="80"/>
  <c r="H166" i="80"/>
  <c r="G166" i="80"/>
  <c r="F166" i="80"/>
  <c r="E166" i="80"/>
  <c r="D166" i="80"/>
  <c r="C166" i="80"/>
  <c r="O162" i="80"/>
  <c r="N162" i="80"/>
  <c r="M162" i="80"/>
  <c r="L162" i="80"/>
  <c r="K162" i="80"/>
  <c r="J162" i="80"/>
  <c r="I162" i="80"/>
  <c r="H162" i="80"/>
  <c r="G162" i="80"/>
  <c r="F162" i="80"/>
  <c r="E162" i="80"/>
  <c r="D162" i="80"/>
  <c r="C162" i="80"/>
  <c r="B162" i="80"/>
  <c r="O160" i="80"/>
  <c r="N160" i="80"/>
  <c r="M160" i="80"/>
  <c r="L160" i="80"/>
  <c r="K160" i="80"/>
  <c r="J160" i="80"/>
  <c r="I160" i="80"/>
  <c r="H160" i="80"/>
  <c r="G160" i="80"/>
  <c r="F160" i="80"/>
  <c r="E160" i="80"/>
  <c r="D160" i="80"/>
  <c r="C160" i="80"/>
  <c r="B160" i="80"/>
  <c r="O158" i="80"/>
  <c r="N158" i="80"/>
  <c r="M158" i="80"/>
  <c r="L158" i="80"/>
  <c r="K158" i="80"/>
  <c r="J158" i="80"/>
  <c r="I158" i="80"/>
  <c r="H158" i="80"/>
  <c r="G158" i="80"/>
  <c r="F158" i="80"/>
  <c r="E158" i="80"/>
  <c r="D158" i="80"/>
  <c r="C158" i="80"/>
  <c r="O154" i="80"/>
  <c r="N154" i="80"/>
  <c r="M154" i="80"/>
  <c r="L154" i="80"/>
  <c r="K154" i="80"/>
  <c r="J154" i="80"/>
  <c r="I154" i="80"/>
  <c r="H154" i="80"/>
  <c r="G154" i="80"/>
  <c r="F154" i="80"/>
  <c r="E154" i="80"/>
  <c r="D154" i="80"/>
  <c r="C154" i="80"/>
  <c r="B154" i="80"/>
  <c r="O152" i="80"/>
  <c r="N152" i="80"/>
  <c r="M152" i="80"/>
  <c r="L152" i="80"/>
  <c r="K152" i="80"/>
  <c r="J152" i="80"/>
  <c r="I152" i="80"/>
  <c r="H152" i="80"/>
  <c r="G152" i="80"/>
  <c r="F152" i="80"/>
  <c r="E152" i="80"/>
  <c r="D152" i="80"/>
  <c r="C152" i="80"/>
  <c r="B152" i="80"/>
  <c r="O150" i="80"/>
  <c r="N150" i="80"/>
  <c r="M150" i="80"/>
  <c r="L150" i="80"/>
  <c r="K150" i="80"/>
  <c r="J150" i="80"/>
  <c r="I150" i="80"/>
  <c r="H150" i="80"/>
  <c r="G150" i="80"/>
  <c r="F150" i="80"/>
  <c r="E150" i="80"/>
  <c r="D150" i="80"/>
  <c r="C150" i="80"/>
  <c r="O146" i="80"/>
  <c r="N146" i="80"/>
  <c r="M146" i="80"/>
  <c r="L146" i="80"/>
  <c r="K146" i="80"/>
  <c r="J146" i="80"/>
  <c r="I146" i="80"/>
  <c r="H146" i="80"/>
  <c r="G146" i="80"/>
  <c r="F146" i="80"/>
  <c r="E146" i="80"/>
  <c r="D146" i="80"/>
  <c r="C146" i="80"/>
  <c r="B146" i="80"/>
  <c r="O144" i="80"/>
  <c r="N144" i="80"/>
  <c r="M144" i="80"/>
  <c r="L144" i="80"/>
  <c r="K144" i="80"/>
  <c r="J144" i="80"/>
  <c r="I144" i="80"/>
  <c r="H144" i="80"/>
  <c r="G144" i="80"/>
  <c r="F144" i="80"/>
  <c r="E144" i="80"/>
  <c r="D144" i="80"/>
  <c r="C144" i="80"/>
  <c r="B144" i="80"/>
  <c r="O142" i="80"/>
  <c r="N142" i="80"/>
  <c r="M142" i="80"/>
  <c r="L142" i="80"/>
  <c r="K142" i="80"/>
  <c r="J142" i="80"/>
  <c r="I142" i="80"/>
  <c r="H142" i="80"/>
  <c r="G142" i="80"/>
  <c r="F142" i="80"/>
  <c r="E142" i="80"/>
  <c r="D142" i="80"/>
  <c r="C142" i="80"/>
  <c r="O138" i="80"/>
  <c r="N138" i="80"/>
  <c r="M138" i="80"/>
  <c r="L138" i="80"/>
  <c r="K138" i="80"/>
  <c r="J138" i="80"/>
  <c r="I138" i="80"/>
  <c r="H138" i="80"/>
  <c r="G138" i="80"/>
  <c r="F138" i="80"/>
  <c r="E138" i="80"/>
  <c r="D138" i="80"/>
  <c r="C138" i="80"/>
  <c r="B138" i="80"/>
  <c r="O136" i="80"/>
  <c r="N136" i="80"/>
  <c r="M136" i="80"/>
  <c r="L136" i="80"/>
  <c r="K136" i="80"/>
  <c r="J136" i="80"/>
  <c r="I136" i="80"/>
  <c r="H136" i="80"/>
  <c r="G136" i="80"/>
  <c r="F136" i="80"/>
  <c r="E136" i="80"/>
  <c r="D136" i="80"/>
  <c r="C136" i="80"/>
  <c r="B136" i="80"/>
  <c r="O134" i="80"/>
  <c r="N134" i="80"/>
  <c r="M134" i="80"/>
  <c r="L134" i="80"/>
  <c r="K134" i="80"/>
  <c r="J134" i="80"/>
  <c r="I134" i="80"/>
  <c r="H134" i="80"/>
  <c r="G134" i="80"/>
  <c r="F134" i="80"/>
  <c r="E134" i="80"/>
  <c r="D134" i="80"/>
  <c r="C134" i="80"/>
  <c r="O130" i="80"/>
  <c r="N130" i="80"/>
  <c r="M130" i="80"/>
  <c r="L130" i="80"/>
  <c r="K130" i="80"/>
  <c r="J130" i="80"/>
  <c r="I130" i="80"/>
  <c r="H130" i="80"/>
  <c r="G130" i="80"/>
  <c r="F130" i="80"/>
  <c r="E130" i="80"/>
  <c r="D130" i="80"/>
  <c r="C130" i="80"/>
  <c r="B130" i="80"/>
  <c r="O128" i="80"/>
  <c r="N128" i="80"/>
  <c r="M128" i="80"/>
  <c r="L128" i="80"/>
  <c r="K128" i="80"/>
  <c r="J128" i="80"/>
  <c r="I128" i="80"/>
  <c r="H128" i="80"/>
  <c r="G128" i="80"/>
  <c r="F128" i="80"/>
  <c r="E128" i="80"/>
  <c r="D128" i="80"/>
  <c r="C128" i="80"/>
  <c r="B128" i="80"/>
  <c r="O126" i="80"/>
  <c r="N126" i="80"/>
  <c r="M126" i="80"/>
  <c r="L126" i="80"/>
  <c r="K126" i="80"/>
  <c r="J126" i="80"/>
  <c r="I126" i="80"/>
  <c r="H126" i="80"/>
  <c r="G126" i="80"/>
  <c r="F126" i="80"/>
  <c r="E126" i="80"/>
  <c r="D126" i="80"/>
  <c r="C126" i="80"/>
  <c r="O122" i="80"/>
  <c r="N122" i="80"/>
  <c r="M122" i="80"/>
  <c r="L122" i="80"/>
  <c r="K122" i="80"/>
  <c r="J122" i="80"/>
  <c r="I122" i="80"/>
  <c r="H122" i="80"/>
  <c r="G122" i="80"/>
  <c r="F122" i="80"/>
  <c r="E122" i="80"/>
  <c r="D122" i="80"/>
  <c r="C122" i="80"/>
  <c r="B122" i="80"/>
  <c r="O120" i="80"/>
  <c r="N120" i="80"/>
  <c r="M120" i="80"/>
  <c r="L120" i="80"/>
  <c r="K120" i="80"/>
  <c r="J120" i="80"/>
  <c r="I120" i="80"/>
  <c r="H120" i="80"/>
  <c r="G120" i="80"/>
  <c r="F120" i="80"/>
  <c r="E120" i="80"/>
  <c r="D120" i="80"/>
  <c r="C120" i="80"/>
  <c r="B120" i="80"/>
  <c r="O118" i="80"/>
  <c r="N118" i="80"/>
  <c r="M118" i="80"/>
  <c r="L118" i="80"/>
  <c r="K118" i="80"/>
  <c r="J118" i="80"/>
  <c r="I118" i="80"/>
  <c r="H118" i="80"/>
  <c r="G118" i="80"/>
  <c r="F118" i="80"/>
  <c r="E118" i="80"/>
  <c r="D118" i="80"/>
  <c r="C118" i="80"/>
  <c r="O114" i="80"/>
  <c r="N114" i="80"/>
  <c r="M114" i="80"/>
  <c r="L114" i="80"/>
  <c r="K114" i="80"/>
  <c r="J114" i="80"/>
  <c r="I114" i="80"/>
  <c r="H114" i="80"/>
  <c r="G114" i="80"/>
  <c r="F114" i="80"/>
  <c r="E114" i="80"/>
  <c r="D114" i="80"/>
  <c r="C114" i="80"/>
  <c r="B114" i="80"/>
  <c r="O112" i="80"/>
  <c r="N112" i="80"/>
  <c r="M112" i="80"/>
  <c r="L112" i="80"/>
  <c r="K112" i="80"/>
  <c r="J112" i="80"/>
  <c r="I112" i="80"/>
  <c r="H112" i="80"/>
  <c r="G112" i="80"/>
  <c r="F112" i="80"/>
  <c r="E112" i="80"/>
  <c r="D112" i="80"/>
  <c r="C112" i="80"/>
  <c r="B112" i="80"/>
  <c r="O110" i="80"/>
  <c r="N110" i="80"/>
  <c r="M110" i="80"/>
  <c r="L110" i="80"/>
  <c r="K110" i="80"/>
  <c r="J110" i="80"/>
  <c r="I110" i="80"/>
  <c r="H110" i="80"/>
  <c r="G110" i="80"/>
  <c r="F110" i="80"/>
  <c r="E110" i="80"/>
  <c r="D110" i="80"/>
  <c r="C110" i="80"/>
  <c r="O104" i="80"/>
  <c r="N104" i="80"/>
  <c r="M104" i="80"/>
  <c r="L104" i="80"/>
  <c r="K104" i="80"/>
  <c r="J104" i="80"/>
  <c r="O101" i="80"/>
  <c r="N101" i="80"/>
  <c r="M101" i="80"/>
  <c r="L101" i="80"/>
  <c r="K101" i="80"/>
  <c r="J101" i="80"/>
  <c r="O98" i="80"/>
  <c r="N98" i="80"/>
  <c r="M98" i="80"/>
  <c r="L98" i="80"/>
  <c r="K98" i="80"/>
  <c r="J98" i="80"/>
  <c r="I98" i="80"/>
  <c r="H98" i="80"/>
  <c r="G98" i="80"/>
  <c r="F98" i="80"/>
  <c r="E98" i="80"/>
  <c r="D98" i="80"/>
  <c r="C98" i="80"/>
  <c r="O94" i="80"/>
  <c r="N94" i="80"/>
  <c r="M94" i="80"/>
  <c r="L94" i="80"/>
  <c r="K94" i="80"/>
  <c r="J94" i="80"/>
  <c r="O91" i="80"/>
  <c r="N91" i="80"/>
  <c r="M91" i="80"/>
  <c r="L91" i="80"/>
  <c r="K91" i="80"/>
  <c r="J91" i="80"/>
  <c r="O88" i="80"/>
  <c r="N88" i="80"/>
  <c r="M88" i="80"/>
  <c r="L88" i="80"/>
  <c r="K88" i="80"/>
  <c r="J88" i="80"/>
  <c r="I88" i="80"/>
  <c r="H88" i="80"/>
  <c r="G88" i="80"/>
  <c r="F88" i="80"/>
  <c r="E88" i="80"/>
  <c r="D88" i="80"/>
  <c r="C88" i="80"/>
  <c r="O84" i="80"/>
  <c r="N84" i="80"/>
  <c r="M84" i="80"/>
  <c r="L84" i="80"/>
  <c r="K84" i="80"/>
  <c r="J84" i="80"/>
  <c r="O81" i="80"/>
  <c r="N81" i="80"/>
  <c r="M81" i="80"/>
  <c r="L81" i="80"/>
  <c r="K81" i="80"/>
  <c r="J81" i="80"/>
  <c r="O78" i="80"/>
  <c r="N78" i="80"/>
  <c r="M78" i="80"/>
  <c r="L78" i="80"/>
  <c r="K78" i="80"/>
  <c r="J78" i="80"/>
  <c r="I78" i="80"/>
  <c r="H78" i="80"/>
  <c r="G78" i="80"/>
  <c r="F78" i="80"/>
  <c r="E78" i="80"/>
  <c r="D78" i="80"/>
  <c r="C78" i="80"/>
  <c r="O74" i="80"/>
  <c r="N74" i="80"/>
  <c r="M74" i="80"/>
  <c r="L74" i="80"/>
  <c r="K74" i="80"/>
  <c r="J74" i="80"/>
  <c r="O71" i="80"/>
  <c r="N71" i="80"/>
  <c r="M71" i="80"/>
  <c r="L71" i="80"/>
  <c r="K71" i="80"/>
  <c r="J71" i="80"/>
  <c r="O68" i="80"/>
  <c r="N68" i="80"/>
  <c r="M68" i="80"/>
  <c r="L68" i="80"/>
  <c r="K68" i="80"/>
  <c r="J68" i="80"/>
  <c r="I68" i="80"/>
  <c r="H68" i="80"/>
  <c r="G68" i="80"/>
  <c r="F68" i="80"/>
  <c r="E68" i="80"/>
  <c r="D68" i="80"/>
  <c r="C68" i="80"/>
  <c r="O64" i="80"/>
  <c r="N64" i="80"/>
  <c r="M64" i="80"/>
  <c r="L64" i="80"/>
  <c r="K64" i="80"/>
  <c r="J64" i="80"/>
  <c r="O61" i="80"/>
  <c r="N61" i="80"/>
  <c r="M61" i="80"/>
  <c r="L61" i="80"/>
  <c r="K61" i="80"/>
  <c r="J61" i="80"/>
  <c r="O58" i="80"/>
  <c r="N58" i="80"/>
  <c r="M58" i="80"/>
  <c r="L58" i="80"/>
  <c r="K58" i="80"/>
  <c r="J58" i="80"/>
  <c r="I58" i="80"/>
  <c r="H58" i="80"/>
  <c r="G58" i="80"/>
  <c r="F58" i="80"/>
  <c r="E58" i="80"/>
  <c r="D58" i="80"/>
  <c r="C58" i="80"/>
  <c r="O54" i="80"/>
  <c r="N54" i="80"/>
  <c r="M54" i="80"/>
  <c r="L54" i="80"/>
  <c r="K54" i="80"/>
  <c r="J54" i="80"/>
  <c r="O51" i="80"/>
  <c r="N51" i="80"/>
  <c r="M51" i="80"/>
  <c r="L51" i="80"/>
  <c r="K51" i="80"/>
  <c r="J51" i="80"/>
  <c r="O48" i="80"/>
  <c r="N48" i="80"/>
  <c r="M48" i="80"/>
  <c r="L48" i="80"/>
  <c r="K48" i="80"/>
  <c r="J48" i="80"/>
  <c r="I48" i="80"/>
  <c r="H48" i="80"/>
  <c r="G48" i="80"/>
  <c r="F48" i="80"/>
  <c r="E48" i="80"/>
  <c r="D48" i="80"/>
  <c r="C48" i="80"/>
  <c r="O44" i="80"/>
  <c r="N44" i="80"/>
  <c r="M44" i="80"/>
  <c r="L44" i="80"/>
  <c r="K44" i="80"/>
  <c r="J44" i="80"/>
  <c r="O41" i="80"/>
  <c r="N41" i="80"/>
  <c r="M41" i="80"/>
  <c r="L41" i="80"/>
  <c r="K41" i="80"/>
  <c r="J41" i="80"/>
  <c r="O38" i="80"/>
  <c r="N38" i="80"/>
  <c r="M38" i="80"/>
  <c r="L38" i="80"/>
  <c r="K38" i="80"/>
  <c r="J38" i="80"/>
  <c r="I38" i="80"/>
  <c r="H38" i="80"/>
  <c r="G38" i="80"/>
  <c r="F38" i="80"/>
  <c r="E38" i="80"/>
  <c r="D38" i="80"/>
  <c r="C38" i="80"/>
  <c r="O34" i="80"/>
  <c r="N34" i="80"/>
  <c r="M34" i="80"/>
  <c r="L34" i="80"/>
  <c r="K34" i="80"/>
  <c r="J34" i="80"/>
  <c r="O31" i="80"/>
  <c r="N31" i="80"/>
  <c r="M31" i="80"/>
  <c r="L31" i="80"/>
  <c r="K31" i="80"/>
  <c r="J31" i="80"/>
  <c r="O28" i="80"/>
  <c r="N28" i="80"/>
  <c r="M28" i="80"/>
  <c r="L28" i="80"/>
  <c r="K28" i="80"/>
  <c r="J28" i="80"/>
  <c r="I28" i="80"/>
  <c r="H28" i="80"/>
  <c r="G28" i="80"/>
  <c r="F28" i="80"/>
  <c r="E28" i="80"/>
  <c r="D28" i="80"/>
  <c r="C28" i="80"/>
  <c r="O24" i="80"/>
  <c r="N24" i="80"/>
  <c r="M24" i="80"/>
  <c r="L24" i="80"/>
  <c r="K24" i="80"/>
  <c r="J24" i="80"/>
  <c r="O21" i="80"/>
  <c r="N21" i="80"/>
  <c r="M21" i="80"/>
  <c r="L21" i="80"/>
  <c r="K21" i="80"/>
  <c r="J21" i="80"/>
  <c r="O18" i="80"/>
  <c r="N18" i="80"/>
  <c r="M18" i="80"/>
  <c r="L18" i="80"/>
  <c r="K18" i="80"/>
  <c r="J18" i="80"/>
  <c r="I18" i="80"/>
  <c r="H18" i="80"/>
  <c r="G18" i="80"/>
  <c r="F18" i="80"/>
  <c r="E18" i="80"/>
  <c r="D18" i="80"/>
  <c r="C18" i="80"/>
  <c r="O14" i="80"/>
  <c r="N14" i="80"/>
  <c r="M14" i="80"/>
  <c r="L14" i="80"/>
  <c r="K14" i="80"/>
  <c r="J14" i="80"/>
  <c r="O10" i="80"/>
  <c r="N10" i="80"/>
  <c r="M10" i="80"/>
  <c r="L10" i="80"/>
  <c r="K10" i="80"/>
  <c r="J10" i="80"/>
  <c r="O6" i="80"/>
  <c r="N6" i="80"/>
  <c r="M6" i="80"/>
  <c r="L6" i="80"/>
  <c r="K6" i="80"/>
  <c r="J6" i="80"/>
  <c r="I6" i="80"/>
  <c r="H6" i="80"/>
  <c r="G6" i="80"/>
  <c r="F6" i="80"/>
  <c r="E6" i="80"/>
  <c r="D6" i="80"/>
  <c r="C6" i="80"/>
</calcChain>
</file>

<file path=xl/sharedStrings.xml><?xml version="1.0" encoding="utf-8"?>
<sst xmlns="http://schemas.openxmlformats.org/spreadsheetml/2006/main" count="6489" uniqueCount="1228">
  <si>
    <t>Gesamt - Österreich inkl. Veränderung zum Vorjahr</t>
  </si>
  <si>
    <t>Frauen (Österreich)</t>
  </si>
  <si>
    <t>n.v</t>
  </si>
  <si>
    <t>Männer (Österreich)</t>
  </si>
  <si>
    <t>Burgenland inkl. Veränderung zum Vorjahr</t>
  </si>
  <si>
    <t>Frauen</t>
  </si>
  <si>
    <t>Männer</t>
  </si>
  <si>
    <t>Kärnten inkl. Veränderung zum Vorjahr</t>
  </si>
  <si>
    <t>Niederösterreich inkl. Veränderung zum Vorjahr</t>
  </si>
  <si>
    <t>Oberösterreich inkl. Veränderung zum Vorjahr</t>
  </si>
  <si>
    <t>Salzburg inkl. Veränderung zum Vorjahr</t>
  </si>
  <si>
    <t>Steiermark inkl. Veränderung zum Vorjahr</t>
  </si>
  <si>
    <t>Tirol inkl. Veränderung zum Vorjahr</t>
  </si>
  <si>
    <t>Vorarlberg inkl. Veränderung zum Vorjahr</t>
  </si>
  <si>
    <t>Wien inkl. Veränderung zum Vorjahr</t>
  </si>
  <si>
    <t>Gesamt - Österreich</t>
  </si>
  <si>
    <t>davon Bundesanteil</t>
  </si>
  <si>
    <t>davon Landesanteil</t>
  </si>
  <si>
    <t>Burgenland</t>
  </si>
  <si>
    <t>Kärnten</t>
  </si>
  <si>
    <t>Niederösterreich</t>
  </si>
  <si>
    <t>Oberösterreich</t>
  </si>
  <si>
    <t>Salzburg</t>
  </si>
  <si>
    <t>Steiermark</t>
  </si>
  <si>
    <t>Tirol</t>
  </si>
  <si>
    <t>Vorarlberg</t>
  </si>
  <si>
    <t>Wien</t>
  </si>
  <si>
    <t>Österreich</t>
  </si>
  <si>
    <t>Land</t>
  </si>
  <si>
    <t>Anzahl</t>
  </si>
  <si>
    <t>Anteil</t>
  </si>
  <si>
    <t>Rumänien</t>
  </si>
  <si>
    <t>Slowakei</t>
  </si>
  <si>
    <t>Kroatien</t>
  </si>
  <si>
    <t>Ungarn</t>
  </si>
  <si>
    <t>Bulgarien</t>
  </si>
  <si>
    <t>rest. Länder</t>
  </si>
  <si>
    <t>Österreich (gewichtet) im Jahr 2024</t>
  </si>
  <si>
    <t>Jänner</t>
  </si>
  <si>
    <t>Februar</t>
  </si>
  <si>
    <t>März</t>
  </si>
  <si>
    <t>April</t>
  </si>
  <si>
    <t>Mai</t>
  </si>
  <si>
    <t>Juni</t>
  </si>
  <si>
    <t>Juli</t>
  </si>
  <si>
    <t>August</t>
  </si>
  <si>
    <t>September</t>
  </si>
  <si>
    <t>Oktober</t>
  </si>
  <si>
    <t>November</t>
  </si>
  <si>
    <t>Dezember</t>
  </si>
  <si>
    <t>Produkt</t>
  </si>
  <si>
    <t>Messeinheit</t>
  </si>
  <si>
    <t>Wert (Jahressumme; Plätze: 31.12.)</t>
  </si>
  <si>
    <t>Betreute Personen 
(Jahressumme)</t>
  </si>
  <si>
    <t>Betreuungs-/
Pflege-
personen
(31.12.)
Köpfe</t>
  </si>
  <si>
    <t>Betreuungs-/
Pflege-
personen
(31.12.)
VZÄ</t>
  </si>
  <si>
    <t>Bruttoausgaben
(Jahressumme)</t>
  </si>
  <si>
    <t>Beiträge und Ersätze
(Jahressumme)</t>
  </si>
  <si>
    <t>Sonstige Einnahmen
(Jahressumme)</t>
  </si>
  <si>
    <r>
      <t xml:space="preserve">Nettoausgaben </t>
    </r>
    <r>
      <rPr>
        <b/>
        <vertAlign val="superscript"/>
        <sz val="10"/>
        <color theme="1"/>
        <rFont val="Calibri"/>
        <family val="2"/>
        <scheme val="minor"/>
      </rPr>
      <t>3)</t>
    </r>
    <r>
      <rPr>
        <b/>
        <sz val="10"/>
        <color theme="1"/>
        <rFont val="Calibri"/>
        <family val="2"/>
        <scheme val="minor"/>
      </rPr>
      <t xml:space="preserve">
(Jahressumme)</t>
    </r>
  </si>
  <si>
    <t>Mobile Dienste</t>
  </si>
  <si>
    <t>Leistungsstunden</t>
  </si>
  <si>
    <t>Stationäre 
Dienste</t>
  </si>
  <si>
    <t>Verrechnungstage</t>
  </si>
  <si>
    <t>Teilstationäre 
Dienste</t>
  </si>
  <si>
    <t>Besuchstage</t>
  </si>
  <si>
    <t>Kurzzeitpflege</t>
  </si>
  <si>
    <t>Alternative 
Wohnformen</t>
  </si>
  <si>
    <t>Plätze</t>
  </si>
  <si>
    <t>Case- und 
Caremanagement</t>
  </si>
  <si>
    <t>Mehrstündige Alltagsbegleitungen und Entlastungs-dienste</t>
  </si>
  <si>
    <t>Quelle: Statistik Austria, Pflegedienstleistungsstatistik.</t>
  </si>
  <si>
    <t>Mobile
Dienste</t>
  </si>
  <si>
    <t>Stationäre
Dienste</t>
  </si>
  <si>
    <t>Teilstationäre
Dienste</t>
  </si>
  <si>
    <t>Case- und
Caremanagement</t>
  </si>
  <si>
    <t>-</t>
  </si>
  <si>
    <t>Alternative
Wohnformen</t>
  </si>
  <si>
    <t>Mehrstündige Alltagsbegleitungen und Entlastungsdienste</t>
  </si>
  <si>
    <t>unter 60</t>
  </si>
  <si>
    <t>60 bis &lt; 75</t>
  </si>
  <si>
    <t>75 bis &lt; 85</t>
  </si>
  <si>
    <t xml:space="preserve">85 od. älter </t>
  </si>
  <si>
    <t>Jahr</t>
  </si>
  <si>
    <t>Bruttoausgaben</t>
  </si>
  <si>
    <t>Nettoausgaben</t>
  </si>
  <si>
    <t>Richtversorgungsgrad</t>
  </si>
  <si>
    <t>Mobile Dienste
in Leistungsstunden</t>
  </si>
  <si>
    <t>Teilstationäre Dienste
in Besuchstage</t>
  </si>
  <si>
    <t>Kurzzeitpflege
in Verrechnungstagen</t>
  </si>
  <si>
    <t>Gesamt</t>
  </si>
  <si>
    <t>Quelle: Bundesministerium für Arbeit, Soziales, Gesundheit, Pflege und Konsumentenschutz (BMASGPK)</t>
  </si>
  <si>
    <t xml:space="preserve">Alle Beträge sind kaufmännisch gerundet. </t>
  </si>
  <si>
    <t>Aufwand</t>
  </si>
  <si>
    <t>n.v.</t>
  </si>
  <si>
    <t>Anteil in %</t>
  </si>
  <si>
    <t>absolut</t>
  </si>
  <si>
    <t>Bundesland</t>
  </si>
  <si>
    <t>.</t>
  </si>
  <si>
    <t>Geschlecht</t>
  </si>
  <si>
    <t>Alter</t>
  </si>
  <si>
    <t xml:space="preserve">Jahr </t>
  </si>
  <si>
    <t>Zuerkennungen</t>
  </si>
  <si>
    <t>Ablehnungen</t>
  </si>
  <si>
    <t xml:space="preserve">Ablehnungen </t>
  </si>
  <si>
    <t>Neuanträge</t>
  </si>
  <si>
    <t>Anträge</t>
  </si>
  <si>
    <t>in %</t>
  </si>
  <si>
    <t>Davon</t>
  </si>
  <si>
    <t>davon Stufe 1</t>
  </si>
  <si>
    <t xml:space="preserve">           Stufe 2</t>
  </si>
  <si>
    <t xml:space="preserve">           Stufe 3</t>
  </si>
  <si>
    <t xml:space="preserve">           Stufe 4</t>
  </si>
  <si>
    <t xml:space="preserve">           Stufe 5</t>
  </si>
  <si>
    <t xml:space="preserve">           Stufe 6</t>
  </si>
  <si>
    <t xml:space="preserve">           Stufe 7</t>
  </si>
  <si>
    <t>Erhöhungsanträge</t>
  </si>
  <si>
    <t>davon Stufe 2</t>
  </si>
  <si>
    <t xml:space="preserve"> </t>
  </si>
  <si>
    <t>Im Jahr 2024 eingelangte Erhöhunsanträge</t>
  </si>
  <si>
    <t>Gewichtet</t>
  </si>
  <si>
    <t>Bereiche</t>
  </si>
  <si>
    <t>medizinische Gutachten</t>
  </si>
  <si>
    <t>pflegerische Gutachten</t>
  </si>
  <si>
    <t xml:space="preserve">medizinische und pflegerische Gutachten </t>
  </si>
  <si>
    <t>PVA</t>
  </si>
  <si>
    <t>SVS</t>
  </si>
  <si>
    <t>BVAEB</t>
  </si>
  <si>
    <t>Zuerkennungen in %</t>
  </si>
  <si>
    <t>Ablehnungen in %</t>
  </si>
  <si>
    <t>Zuerkennung in %</t>
  </si>
  <si>
    <t>Ablehnung in %</t>
  </si>
  <si>
    <t>Bgld</t>
  </si>
  <si>
    <t>Ktn</t>
  </si>
  <si>
    <t>NÖ</t>
  </si>
  <si>
    <t>OÖ</t>
  </si>
  <si>
    <t>Sbg</t>
  </si>
  <si>
    <t>Stmk</t>
  </si>
  <si>
    <t>Vbg</t>
  </si>
  <si>
    <t>Bezeichnung</t>
  </si>
  <si>
    <t>Männer
und
Frauen</t>
  </si>
  <si>
    <t>Neue Anträge</t>
  </si>
  <si>
    <t>Erstmalige Zuerkennungen</t>
  </si>
  <si>
    <t>Entscheidungen der
PV-Träger (Neu- und
Erhöhungsanträge)</t>
  </si>
  <si>
    <t>eingebrachte Klagen</t>
  </si>
  <si>
    <t>Anteil der Klagen an
den Entscheidungen</t>
  </si>
  <si>
    <t>Erledigungen der
Arbeits- und Sozialgerichte</t>
  </si>
  <si>
    <t>davon</t>
  </si>
  <si>
    <t>Stattgebungen</t>
  </si>
  <si>
    <t>Vergleiche</t>
  </si>
  <si>
    <t>Klagsrücknahmen</t>
  </si>
  <si>
    <t>Abweisungen</t>
  </si>
  <si>
    <t>sonstige Erledigungen</t>
  </si>
  <si>
    <t>Im Jahr 2014 werden erstmalig auch Klagen gegen Bescheide des BVA-Pensionsservice erfasst.</t>
  </si>
  <si>
    <t>davon Stattgebungen</t>
  </si>
  <si>
    <t>Anteil der Klagen an den Entscheidungen</t>
  </si>
  <si>
    <t>davon Vergleiche</t>
  </si>
  <si>
    <t>davon Klagsrücknahmen</t>
  </si>
  <si>
    <t>davon Abweisungen</t>
  </si>
  <si>
    <t>Sonstige Erledigungen</t>
  </si>
  <si>
    <t>Entscheidungsträger</t>
  </si>
  <si>
    <t>Stufe 1</t>
  </si>
  <si>
    <t>Stufe 2</t>
  </si>
  <si>
    <t>Stufe 3</t>
  </si>
  <si>
    <t>Stufe 4</t>
  </si>
  <si>
    <t>Stufe 5</t>
  </si>
  <si>
    <t>Stufe 6</t>
  </si>
  <si>
    <t>Stufe 7</t>
  </si>
  <si>
    <t>Summe</t>
  </si>
  <si>
    <t>Pensionsversicherungsanstalt</t>
  </si>
  <si>
    <t xml:space="preserve">Sozialversicherung der Selbständigen </t>
  </si>
  <si>
    <t xml:space="preserve">Versicherungsanstalt öffentlich Bediensteter, Eisenbahnen und Bergbau </t>
  </si>
  <si>
    <t>Ausland</t>
  </si>
  <si>
    <t>0 - 20</t>
  </si>
  <si>
    <t>21 - 40</t>
  </si>
  <si>
    <t>41 - 60</t>
  </si>
  <si>
    <t>61 - 80</t>
  </si>
  <si>
    <t>80 +</t>
  </si>
  <si>
    <t>Träger \ Stufe</t>
  </si>
  <si>
    <t>M+F</t>
  </si>
  <si>
    <t>Staat</t>
  </si>
  <si>
    <t>Belgien</t>
  </si>
  <si>
    <t>Deutschland</t>
  </si>
  <si>
    <t>Frankreich</t>
  </si>
  <si>
    <t>Griechenland</t>
  </si>
  <si>
    <t>Großbritannien</t>
  </si>
  <si>
    <t>Italien</t>
  </si>
  <si>
    <t>Luxemburg</t>
  </si>
  <si>
    <t>Niederlande</t>
  </si>
  <si>
    <t>Polen</t>
  </si>
  <si>
    <t>Portugal</t>
  </si>
  <si>
    <t>Schweden</t>
  </si>
  <si>
    <t>Schweiz</t>
  </si>
  <si>
    <t>Slowenien</t>
  </si>
  <si>
    <t>Spanien</t>
  </si>
  <si>
    <t>Andere</t>
  </si>
  <si>
    <t>Argentinien</t>
  </si>
  <si>
    <t>Australien</t>
  </si>
  <si>
    <t>Bolivien</t>
  </si>
  <si>
    <t>Brasilien</t>
  </si>
  <si>
    <t>Chile</t>
  </si>
  <si>
    <t>Israel</t>
  </si>
  <si>
    <t>Kanada</t>
  </si>
  <si>
    <t>Kolumbien</t>
  </si>
  <si>
    <t>Mexiko</t>
  </si>
  <si>
    <t>Norwegen</t>
  </si>
  <si>
    <t>Panama</t>
  </si>
  <si>
    <t>Peru</t>
  </si>
  <si>
    <t>Uruguay</t>
  </si>
  <si>
    <t>Venezuela</t>
  </si>
  <si>
    <t>USA</t>
  </si>
  <si>
    <t>Österr.</t>
  </si>
  <si>
    <t>81+</t>
  </si>
  <si>
    <t>Bundes
land</t>
  </si>
  <si>
    <t>Anspruchsberechtigte
Personen</t>
  </si>
  <si>
    <t>durchschnittlicher
 jährlicher Aufwand
 pro
anspruchsberechtigter
Person</t>
  </si>
  <si>
    <t>durchschnittlicher
 monatlicher Aufwand
 pro
anspruchsberechtigter
Person</t>
  </si>
  <si>
    <r>
      <t xml:space="preserve">Pflegegeldaufwand </t>
    </r>
    <r>
      <rPr>
        <b/>
        <vertAlign val="superscript"/>
        <sz val="12"/>
        <rFont val="Calibri"/>
        <family val="2"/>
      </rPr>
      <t>1)</t>
    </r>
  </si>
  <si>
    <t>Jahr / Stichtag</t>
  </si>
  <si>
    <t>ab 1.7.1993</t>
  </si>
  <si>
    <t>ab 1.1.1994</t>
  </si>
  <si>
    <t>ab 1.1.1995</t>
  </si>
  <si>
    <t>ab 1.1.1996</t>
  </si>
  <si>
    <t>145,40 €</t>
  </si>
  <si>
    <t>268,00 €</t>
  </si>
  <si>
    <t>413,50 €</t>
  </si>
  <si>
    <t xml:space="preserve"> 620,30 €</t>
  </si>
  <si>
    <t>842,40 €</t>
  </si>
  <si>
    <t>1.148,70 €</t>
  </si>
  <si>
    <t>1.531,50 €</t>
  </si>
  <si>
    <t>148,30 €</t>
  </si>
  <si>
    <t>273,40 €</t>
  </si>
  <si>
    <t>421,80 €</t>
  </si>
  <si>
    <t>632,70 €</t>
  </si>
  <si>
    <t>859,30 €</t>
  </si>
  <si>
    <t>1.171,70 €</t>
  </si>
  <si>
    <t>1.562,10 €</t>
  </si>
  <si>
    <t>154,20 €</t>
  </si>
  <si>
    <t>284,30 €</t>
  </si>
  <si>
    <t xml:space="preserve"> 442,90 €</t>
  </si>
  <si>
    <t>664,30 €</t>
  </si>
  <si>
    <t>902,30 €</t>
  </si>
  <si>
    <t>1.242,00 €</t>
  </si>
  <si>
    <t>1.655,80 €</t>
  </si>
  <si>
    <t>1.260,00 €</t>
  </si>
  <si>
    <t>157,30 €</t>
  </si>
  <si>
    <t xml:space="preserve"> 451,80 €</t>
  </si>
  <si>
    <t>677,60 €</t>
  </si>
  <si>
    <t>920,30 €</t>
  </si>
  <si>
    <t>1.285,20 €</t>
  </si>
  <si>
    <t>1.688,90 €</t>
  </si>
  <si>
    <t>160,10 €</t>
  </si>
  <si>
    <t xml:space="preserve"> 295,20 €</t>
  </si>
  <si>
    <t>459,90 €</t>
  </si>
  <si>
    <t>689,80 €</t>
  </si>
  <si>
    <t>936,90 €</t>
  </si>
  <si>
    <t>1.719,30 €</t>
  </si>
  <si>
    <t xml:space="preserve"> 299,60 €</t>
  </si>
  <si>
    <t>466,80 €</t>
  </si>
  <si>
    <t>700,10 €</t>
  </si>
  <si>
    <t>951,00 €</t>
  </si>
  <si>
    <t>1.745,10 €</t>
  </si>
  <si>
    <t>165,40 €</t>
  </si>
  <si>
    <t>305,00 €</t>
  </si>
  <si>
    <t>475,20 €</t>
  </si>
  <si>
    <t>712,70 €</t>
  </si>
  <si>
    <t>968,10 €</t>
  </si>
  <si>
    <t>175,00 €</t>
  </si>
  <si>
    <t>322,70 €</t>
  </si>
  <si>
    <t>502,80 €</t>
  </si>
  <si>
    <t>754,00 €</t>
  </si>
  <si>
    <t>192,00 €</t>
  </si>
  <si>
    <t>354,00 €</t>
  </si>
  <si>
    <t>551,60 €</t>
  </si>
  <si>
    <t>827,10 €</t>
  </si>
  <si>
    <t>200,80 €</t>
  </si>
  <si>
    <t>370,30 €</t>
  </si>
  <si>
    <t>577,00 €</t>
  </si>
  <si>
    <t>865,10 €</t>
  </si>
  <si>
    <r>
      <t xml:space="preserve">2012 </t>
    </r>
    <r>
      <rPr>
        <b/>
        <vertAlign val="superscript"/>
        <sz val="12"/>
        <rFont val="Calibri"/>
        <family val="2"/>
      </rPr>
      <t>2)</t>
    </r>
  </si>
  <si>
    <t>Anspruchsberechtigte</t>
  </si>
  <si>
    <t>M + F</t>
  </si>
  <si>
    <t>Pflegegeldaufwand (Veränderung zum Vorjahr in %)</t>
  </si>
  <si>
    <t>ab 1.1.2002</t>
  </si>
  <si>
    <t>ab 1.1.2005</t>
  </si>
  <si>
    <t>ab 1.1.2009</t>
  </si>
  <si>
    <t>ab 1.1.2011</t>
  </si>
  <si>
    <t>ab 1.1.2016</t>
  </si>
  <si>
    <t>ab 1.1.2020</t>
  </si>
  <si>
    <t>ab 1.1.2021</t>
  </si>
  <si>
    <t>ab 1.1.2022</t>
  </si>
  <si>
    <t>ab 1.1.2023</t>
  </si>
  <si>
    <t>ab 1.1.2024</t>
  </si>
  <si>
    <t>ab 1.1.2025</t>
  </si>
  <si>
    <t>Stufe</t>
  </si>
  <si>
    <t>PG-Stufe 4</t>
  </si>
  <si>
    <t>PG-Stufe 5</t>
  </si>
  <si>
    <t>PG-Stufe 6</t>
  </si>
  <si>
    <t>PG-Stufe 7</t>
  </si>
  <si>
    <t>§ 21g BPGG</t>
  </si>
  <si>
    <t>Stufe  6</t>
  </si>
  <si>
    <t>%-Verteilung</t>
  </si>
  <si>
    <t>§ 21h BPGG</t>
  </si>
  <si>
    <t xml:space="preserve"> Stufe 5</t>
  </si>
  <si>
    <t xml:space="preserve"> Stufe 7</t>
  </si>
  <si>
    <t>Amtswegige Feststellungen im Berichtsjahr</t>
  </si>
  <si>
    <t>Neuanträge im Berichtsjahr</t>
  </si>
  <si>
    <t xml:space="preserve">Erstmalige Zuerkennung im Berichtsjahr </t>
  </si>
  <si>
    <t xml:space="preserve">Aufwand in Euro - Jahr 2024 </t>
  </si>
  <si>
    <t>Träger</t>
  </si>
  <si>
    <t>Leistungsart</t>
  </si>
  <si>
    <t>durschn. Dauer in Tagen</t>
  </si>
  <si>
    <t>Angehörigenbonus nach § 21g BPGG</t>
  </si>
  <si>
    <t>Angehörigenbonus nach § 21h BPGG</t>
  </si>
  <si>
    <t>Max. mögl. Gespräche</t>
  </si>
  <si>
    <t>Pflegende Angehörige</t>
  </si>
  <si>
    <t>geführte Gespräche</t>
  </si>
  <si>
    <t>Ø Anzahl der Gespräche pro Person</t>
  </si>
  <si>
    <t>5 bzw. 10</t>
  </si>
  <si>
    <t>Geschlecht der pflegenden Angehörigen</t>
  </si>
  <si>
    <t>weiblich</t>
  </si>
  <si>
    <t>männlich</t>
  </si>
  <si>
    <t>Psychische Belastungen</t>
  </si>
  <si>
    <t xml:space="preserve">Verantwortung </t>
  </si>
  <si>
    <t xml:space="preserve">Angst, Sorge </t>
  </si>
  <si>
    <t xml:space="preserve">Verzicht, Einschränkungen  </t>
  </si>
  <si>
    <t xml:space="preserve">Überforderung </t>
  </si>
  <si>
    <t xml:space="preserve">Zeitdruck </t>
  </si>
  <si>
    <t xml:space="preserve">Aussichtslosigkeit </t>
  </si>
  <si>
    <t xml:space="preserve">familiäre Probleme  </t>
  </si>
  <si>
    <t xml:space="preserve">Schlafstörungen  </t>
  </si>
  <si>
    <t xml:space="preserve">Isolation  </t>
  </si>
  <si>
    <t xml:space="preserve">Depressionen  </t>
  </si>
  <si>
    <t>Pflegegeldstufe</t>
  </si>
  <si>
    <t>Pflegegeldbezieher:innen</t>
  </si>
  <si>
    <t>in % an AB</t>
  </si>
  <si>
    <t>bis zum vollendeten 7. Lebensjahr</t>
  </si>
  <si>
    <t>vom vollendeten 7. bis zum vollendeten 15. Lebensjahr</t>
  </si>
  <si>
    <t>ab dem vollendeten 15. Lebensjahr</t>
  </si>
  <si>
    <t>Art der Behinderung</t>
  </si>
  <si>
    <t>BPGG</t>
  </si>
  <si>
    <t>PG-Stufe</t>
  </si>
  <si>
    <t xml:space="preserve">Rollstuhl </t>
  </si>
  <si>
    <t xml:space="preserve">§ 4a Abs. 1 </t>
  </si>
  <si>
    <t xml:space="preserve">Rollstuhl und Inkontinenz </t>
  </si>
  <si>
    <t xml:space="preserve">§ 4a Abs. 2 </t>
  </si>
  <si>
    <t xml:space="preserve">Rollstuhl und Ausfall der oberen Extremitäten </t>
  </si>
  <si>
    <t xml:space="preserve">§ 4a Abs. 3 </t>
  </si>
  <si>
    <t xml:space="preserve">hochgradig sehbehindert </t>
  </si>
  <si>
    <t xml:space="preserve">§ 4a Abs. 4 </t>
  </si>
  <si>
    <t xml:space="preserve">blind </t>
  </si>
  <si>
    <t xml:space="preserve">§ 4a Abs. 5 </t>
  </si>
  <si>
    <t xml:space="preserve">taubblind </t>
  </si>
  <si>
    <t xml:space="preserve">§ 4a Abs. 6 </t>
  </si>
  <si>
    <t xml:space="preserve">Gesamt </t>
  </si>
  <si>
    <t>Pflegekarenz</t>
  </si>
  <si>
    <t>Pflegeteilzeit</t>
  </si>
  <si>
    <t>Begleitung Kinder</t>
  </si>
  <si>
    <t>Prozent</t>
  </si>
  <si>
    <t>In Prozent</t>
  </si>
  <si>
    <t>Sterbebegleitung</t>
  </si>
  <si>
    <t>Monat</t>
  </si>
  <si>
    <t>Anzahl der Bezieher:innen</t>
  </si>
  <si>
    <t>Aufwand gesamt</t>
  </si>
  <si>
    <t>Knt</t>
  </si>
  <si>
    <t>Januar</t>
  </si>
  <si>
    <t>laufende Bezieher:innen 2024</t>
  </si>
  <si>
    <t>laufende Bezieher:innen 2023</t>
  </si>
  <si>
    <t>Positiv</t>
  </si>
  <si>
    <t>Abgewiesen</t>
  </si>
  <si>
    <t>beschl. PG Verfahren</t>
  </si>
  <si>
    <t>Verfahrensdauer</t>
  </si>
  <si>
    <t>16,3 Tage</t>
  </si>
  <si>
    <t>13,5 Tage</t>
  </si>
  <si>
    <t>9,5 Tage</t>
  </si>
  <si>
    <t>8,6 Tage</t>
  </si>
  <si>
    <t>8,3 Tage</t>
  </si>
  <si>
    <t>11,3 Tage</t>
  </si>
  <si>
    <t>9,8 Tage</t>
  </si>
  <si>
    <t>7,5 Tage</t>
  </si>
  <si>
    <t>8,2 Tage</t>
  </si>
  <si>
    <t>6,7 Tage</t>
  </si>
  <si>
    <t>8,4 Tage</t>
  </si>
  <si>
    <t>Ø 9,7 Tage</t>
  </si>
  <si>
    <t>Bundesland (Hauptwohnsitz des Angehörigen)</t>
  </si>
  <si>
    <t>(Anteil)</t>
  </si>
  <si>
    <t>Aufwand in €</t>
  </si>
  <si>
    <t>32,6 Tage</t>
  </si>
  <si>
    <t>19,5 Tage</t>
  </si>
  <si>
    <t>15,5 Tage</t>
  </si>
  <si>
    <t>13,7 Tage</t>
  </si>
  <si>
    <t>11,2 Tage</t>
  </si>
  <si>
    <t>3,7 Tage</t>
  </si>
  <si>
    <t>15,6 Tage</t>
  </si>
  <si>
    <t>11,0 Tage</t>
  </si>
  <si>
    <t>12,9 Tage</t>
  </si>
  <si>
    <t>13,1 Tage</t>
  </si>
  <si>
    <t>Ø 15,4 Tage</t>
  </si>
  <si>
    <t>Pflegestufe</t>
  </si>
  <si>
    <t>Pflegebedarf/
Monat</t>
  </si>
  <si>
    <t>mehr als 65 Stunden</t>
  </si>
  <si>
    <t>mehr als 95 Stunden</t>
  </si>
  <si>
    <t>mehr als 120 Stunden</t>
  </si>
  <si>
    <t>mehr als 160 Stunden</t>
  </si>
  <si>
    <t xml:space="preserve">mehr als 180 Stunden </t>
  </si>
  <si>
    <t>+ außergewöhnlicher Pflegeaufwand</t>
  </si>
  <si>
    <t>mehr als 180 Stunden</t>
  </si>
  <si>
    <t>+ regelmäßige zeitlich unkoordinierbare Betreuungsmaß-
nahmen während des Tages/der Nacht oder dauernde Anwesenheit einer Pflegeperson aufgrund der Gefahr einer Eigen- oder Fremdgefährdung erforderlich</t>
  </si>
  <si>
    <t>+ keine zielgerichteten Bewegungen der vier Extremitäten mit funktioneller Umsetzung möglich oder gleich zu achtender Zustand</t>
  </si>
  <si>
    <t>Leistung</t>
  </si>
  <si>
    <t>Pflegefonds</t>
  </si>
  <si>
    <t>Bund (2/3) 
Länder (1/3)</t>
  </si>
  <si>
    <t>Zweckzuschuss Pflegeregress</t>
  </si>
  <si>
    <t>Bund (100%)</t>
  </si>
  <si>
    <t>Förderung zur 24-Stunden-Betreuung</t>
  </si>
  <si>
    <t>Bund (60%)
Länder (40%)</t>
  </si>
  <si>
    <t>Hospiz- und Palliativfonds</t>
  </si>
  <si>
    <t>Bund (1/3) 
Länder (1/3)
SV (1/3)</t>
  </si>
  <si>
    <t>Mittel 
(in Euro)</t>
  </si>
  <si>
    <t>Zweckzuschuss 2024</t>
  </si>
  <si>
    <t>Bereits ausbezahlte Beträge 
(in Euro)</t>
  </si>
  <si>
    <t>Beträge unter Anrechnung der ausbezahlten Beträge 
(in Euro)</t>
  </si>
  <si>
    <t>gem. § 330b ASVG</t>
  </si>
  <si>
    <t>Pflegegeld</t>
  </si>
  <si>
    <t>Pflegestipendium</t>
  </si>
  <si>
    <t>Pflegekarenzgeld</t>
  </si>
  <si>
    <t>Versicherungsbeiträge (Pflegekarenzgeld)</t>
  </si>
  <si>
    <t>Selbst- und Weiterversicherung</t>
  </si>
  <si>
    <t>Ersatzpflege 
(inkl. Pflegekurse)</t>
  </si>
  <si>
    <t>Angehörigenbonus</t>
  </si>
  <si>
    <t>Angehörigengespräch</t>
  </si>
  <si>
    <t>Qualitätssicherung (Hausbesuche)</t>
  </si>
  <si>
    <t>Stationäre Dienste</t>
  </si>
  <si>
    <t>Teilstationäre Dienste</t>
  </si>
  <si>
    <t>Alternative Wohnformen</t>
  </si>
  <si>
    <t>Case- und Care- management</t>
  </si>
  <si>
    <t>Mehrstündige All-tagsbegleitungen und Entlasungsdienste</t>
  </si>
  <si>
    <t>Länderkürzel</t>
  </si>
  <si>
    <t>BIP-Anteil 
Pflegeausgaben, in %</t>
  </si>
  <si>
    <t>NL</t>
  </si>
  <si>
    <t>NO</t>
  </si>
  <si>
    <t>SE</t>
  </si>
  <si>
    <t>Dänemark</t>
  </si>
  <si>
    <t>DK</t>
  </si>
  <si>
    <t>BE</t>
  </si>
  <si>
    <t>Vereinigtes Königreich</t>
  </si>
  <si>
    <t>UK</t>
  </si>
  <si>
    <t>CH</t>
  </si>
  <si>
    <t>FR</t>
  </si>
  <si>
    <t>Deutschland¹</t>
  </si>
  <si>
    <t>DE</t>
  </si>
  <si>
    <t>Island</t>
  </si>
  <si>
    <t xml:space="preserve">IS </t>
  </si>
  <si>
    <t>Tschechische Republik</t>
  </si>
  <si>
    <t>CZ</t>
  </si>
  <si>
    <t>Finnland¹</t>
  </si>
  <si>
    <t>FI</t>
  </si>
  <si>
    <t>Österreich¹</t>
  </si>
  <si>
    <t>AT</t>
  </si>
  <si>
    <t>SI</t>
  </si>
  <si>
    <t>Quelle: OECD 2023</t>
  </si>
  <si>
    <t>Irland</t>
  </si>
  <si>
    <t>IE</t>
  </si>
  <si>
    <t>LU</t>
  </si>
  <si>
    <t>LT</t>
  </si>
  <si>
    <t>ES</t>
  </si>
  <si>
    <t>PT</t>
  </si>
  <si>
    <t>Italien¹</t>
  </si>
  <si>
    <t>IT</t>
  </si>
  <si>
    <t>Estland</t>
  </si>
  <si>
    <t>EE</t>
  </si>
  <si>
    <t>HU</t>
  </si>
  <si>
    <t>Lettland</t>
  </si>
  <si>
    <t>LV</t>
  </si>
  <si>
    <t>PL</t>
  </si>
  <si>
    <t>RO</t>
  </si>
  <si>
    <t>BG</t>
  </si>
  <si>
    <t>HR</t>
  </si>
  <si>
    <t>GR</t>
  </si>
  <si>
    <t>Quelle: Sozialministeriumservice; Land Niederösterreich</t>
  </si>
  <si>
    <t>Quelle: Abt. IV/3; Land Niederösterreich</t>
  </si>
  <si>
    <t>Quelle: Sozialministeriumservice; Daten ohne der vom Land Niederösterreich administrierten Fälle</t>
  </si>
  <si>
    <t>Quelle: Sozialministeriumservice; Land Niederösterreich; Abt. IV/B/4</t>
  </si>
  <si>
    <t>genehmigt</t>
  </si>
  <si>
    <t>abgelehnt</t>
  </si>
  <si>
    <t>zurückgezogen</t>
  </si>
  <si>
    <t>PG-Stufe 3</t>
  </si>
  <si>
    <t>1 PB</t>
  </si>
  <si>
    <t>2 PB</t>
  </si>
  <si>
    <r>
      <t>2020</t>
    </r>
    <r>
      <rPr>
        <vertAlign val="superscript"/>
        <sz val="11"/>
        <color theme="1"/>
        <rFont val="Calibri"/>
        <family val="2"/>
        <scheme val="minor"/>
      </rPr>
      <t>1)</t>
    </r>
  </si>
  <si>
    <t>aktiv</t>
  </si>
  <si>
    <t>ruhend</t>
  </si>
  <si>
    <t>Quelle: WKO</t>
  </si>
  <si>
    <r>
      <rPr>
        <vertAlign val="superscript"/>
        <sz val="11"/>
        <color theme="1"/>
        <rFont val="Calibri"/>
        <family val="2"/>
        <scheme val="minor"/>
      </rPr>
      <t xml:space="preserve">1) </t>
    </r>
    <r>
      <rPr>
        <sz val="11"/>
        <color theme="1"/>
        <rFont val="Calibri"/>
        <family val="2"/>
        <scheme val="minor"/>
      </rPr>
      <t>Datenstand 30.9.2020</t>
    </r>
  </si>
  <si>
    <t>Hausbesuche gemäß § 21b Abs. 2 Z 5 lit b BPGG</t>
  </si>
  <si>
    <r>
      <t>2020</t>
    </r>
    <r>
      <rPr>
        <b/>
        <vertAlign val="superscript"/>
        <sz val="11"/>
        <color theme="1"/>
        <rFont val="Calibri"/>
        <family val="2"/>
        <scheme val="minor"/>
      </rPr>
      <t>2)</t>
    </r>
  </si>
  <si>
    <t>davon erfolgreich</t>
  </si>
  <si>
    <t>Quelle: Kompetenzzentrum der SVS</t>
  </si>
  <si>
    <r>
      <rPr>
        <b/>
        <vertAlign val="superscript"/>
        <sz val="11"/>
        <color theme="1"/>
        <rFont val="Calibri"/>
        <family val="2"/>
        <scheme val="minor"/>
      </rPr>
      <t>2)</t>
    </r>
    <r>
      <rPr>
        <sz val="11"/>
        <color theme="1"/>
        <rFont val="Calibri"/>
        <family val="2"/>
        <scheme val="minor"/>
      </rPr>
      <t xml:space="preserve"> COVID -19</t>
    </r>
  </si>
  <si>
    <t>Beiträge und Ersätze</t>
  </si>
  <si>
    <t>Sonstige Einnahmen</t>
  </si>
  <si>
    <r>
      <rPr>
        <sz val="10"/>
        <rFont val="Calibri"/>
        <family val="2"/>
      </rPr>
      <t>Im Jahr 2024</t>
    </r>
    <r>
      <rPr>
        <b/>
        <sz val="10"/>
        <rFont val="Calibri"/>
        <family val="2"/>
      </rPr>
      <t xml:space="preserve"> eingelangte Neuanträge</t>
    </r>
  </si>
  <si>
    <r>
      <rPr>
        <sz val="10"/>
        <color indexed="8"/>
        <rFont val="Calibri"/>
        <family val="2"/>
      </rPr>
      <t>Summe aller im Jahr 2024</t>
    </r>
    <r>
      <rPr>
        <b/>
        <sz val="10"/>
        <color indexed="8"/>
        <rFont val="Calibri"/>
        <family val="2"/>
      </rPr>
      <t xml:space="preserve"> erledigten Anträge </t>
    </r>
  </si>
  <si>
    <r>
      <rPr>
        <sz val="10"/>
        <color indexed="8"/>
        <rFont val="Calibri"/>
        <family val="2"/>
      </rPr>
      <t xml:space="preserve">Summe aller im Jahr 2024 </t>
    </r>
    <r>
      <rPr>
        <b/>
        <sz val="10"/>
        <color indexed="8"/>
        <rFont val="Calibri"/>
        <family val="2"/>
      </rPr>
      <t>erledigten Anträge</t>
    </r>
  </si>
  <si>
    <t>Pensionsversicherung</t>
  </si>
  <si>
    <t>Unfallversicherung</t>
  </si>
  <si>
    <t>andere Bundesträger</t>
  </si>
  <si>
    <t>ehemalige LandespflegegeldbezieherInnen</t>
  </si>
  <si>
    <t>Case- und Caremanagement</t>
  </si>
  <si>
    <t>Bezieher:innen/  Anspruchsberechtigte</t>
  </si>
  <si>
    <t>* 19160 Gespräche mit 3.061 pflegenden Angehörigen</t>
  </si>
  <si>
    <t>3,4 Mrd.</t>
  </si>
  <si>
    <t>124,22 Mio.</t>
  </si>
  <si>
    <t>22,2 Mio.</t>
  </si>
  <si>
    <t>12,6 Mio.</t>
  </si>
  <si>
    <t>124 Mio.</t>
  </si>
  <si>
    <t>9,5 Mio.</t>
  </si>
  <si>
    <t>21,7 Mio</t>
  </si>
  <si>
    <t>1,6 Mio.</t>
  </si>
  <si>
    <t>5,04 Mio.</t>
  </si>
  <si>
    <t>1,1 Mrd.</t>
  </si>
  <si>
    <t>300 Mio.</t>
  </si>
  <si>
    <t>221,9 Mio.</t>
  </si>
  <si>
    <t>153 Mio.</t>
  </si>
  <si>
    <t>Leistungsangebot</t>
  </si>
  <si>
    <t>Genehmigt zum Stand 31.12.2023</t>
  </si>
  <si>
    <t>Ausbau bis 2033</t>
  </si>
  <si>
    <t>Ausbauziel bis 2033</t>
  </si>
  <si>
    <t>Langzeit- inkl. Kurzzeitpflege</t>
  </si>
  <si>
    <t>qualifizierte Kurzzeitpflege</t>
  </si>
  <si>
    <t>Schwerpunktpflege</t>
  </si>
  <si>
    <t>Tagespflege</t>
  </si>
  <si>
    <t xml:space="preserve">Betreutes Wohnen nach der RL </t>
  </si>
  <si>
    <t>Ausbildung:</t>
  </si>
  <si>
    <t>BSc.</t>
  </si>
  <si>
    <t>Diplom GuK-Schule</t>
  </si>
  <si>
    <t>PFA GuK-Schule</t>
  </si>
  <si>
    <t>PA GuK-Schule inkl. SOB</t>
  </si>
  <si>
    <t>PFA BHS</t>
  </si>
  <si>
    <t>PA BMS</t>
  </si>
  <si>
    <t>Pflegestarter</t>
  </si>
  <si>
    <t>Lehrberuf PA</t>
  </si>
  <si>
    <t>Lehrberuf PFA</t>
  </si>
  <si>
    <t>durchschnittliche Verfahrensdauer in Tagen</t>
  </si>
  <si>
    <t>Q1 2024</t>
  </si>
  <si>
    <t>Q2 2024</t>
  </si>
  <si>
    <t>Q3 2024</t>
  </si>
  <si>
    <t>Q4 2024</t>
  </si>
  <si>
    <t>Bundesweit</t>
  </si>
  <si>
    <t>Hausbesuche bei Pflegegeldbezieher:innen (PGB)</t>
  </si>
  <si>
    <t>Hausbesuche  bei 24-h-Betreuung (24hB)</t>
  </si>
  <si>
    <t>HB</t>
  </si>
  <si>
    <r>
      <t>erfolgreich</t>
    </r>
    <r>
      <rPr>
        <b/>
        <vertAlign val="superscript"/>
        <sz val="10"/>
        <color rgb="FF000000"/>
        <rFont val="Calibri"/>
        <family val="2"/>
        <scheme val="minor"/>
      </rPr>
      <t>1</t>
    </r>
  </si>
  <si>
    <r>
      <t>Kosten</t>
    </r>
    <r>
      <rPr>
        <b/>
        <vertAlign val="superscript"/>
        <sz val="10"/>
        <color rgb="FF000000"/>
        <rFont val="Calibri"/>
        <family val="2"/>
        <scheme val="minor"/>
      </rPr>
      <t>2</t>
    </r>
    <r>
      <rPr>
        <b/>
        <sz val="10"/>
        <color rgb="FF000000"/>
        <rFont val="Calibri"/>
        <family val="2"/>
        <scheme val="minor"/>
      </rPr>
      <t xml:space="preserve"> €</t>
    </r>
  </si>
  <si>
    <t>erfolgreich</t>
  </si>
  <si>
    <r>
      <t>Kosten</t>
    </r>
    <r>
      <rPr>
        <b/>
        <vertAlign val="superscript"/>
        <sz val="10"/>
        <color rgb="FF000000"/>
        <rFont val="Calibri"/>
        <family val="2"/>
        <scheme val="minor"/>
      </rPr>
      <t>2</t>
    </r>
  </si>
  <si>
    <t>€</t>
  </si>
  <si>
    <t>Bewertung der Pflegesituation über alle 6 Domänen</t>
  </si>
  <si>
    <t>A</t>
  </si>
  <si>
    <t>B</t>
  </si>
  <si>
    <t>HB bei PGB</t>
  </si>
  <si>
    <t>HB bei 24hB</t>
  </si>
  <si>
    <t>1 bis 3</t>
  </si>
  <si>
    <t>4 bis 5</t>
  </si>
  <si>
    <t>6 bis 7</t>
  </si>
  <si>
    <t>Pflegegeld aus Deutschland</t>
  </si>
  <si>
    <t>Weiblich</t>
  </si>
  <si>
    <t>Männlich</t>
  </si>
  <si>
    <t xml:space="preserve">Mit anderen Personen </t>
  </si>
  <si>
    <t>Lebt allein</t>
  </si>
  <si>
    <t>Ja</t>
  </si>
  <si>
    <t>Nein</t>
  </si>
  <si>
    <t>Hauptbetreuungsperson</t>
  </si>
  <si>
    <t>(Ehe-)Partner:in</t>
  </si>
  <si>
    <t>(Schwieger-) Tochter</t>
  </si>
  <si>
    <t>(Schwieger-) Sohn</t>
  </si>
  <si>
    <t>Eltern</t>
  </si>
  <si>
    <t>Enkel:in</t>
  </si>
  <si>
    <t>Nachbar:in</t>
  </si>
  <si>
    <t>Berufstätigkeit und Arbeitszeitausmaß der Hauptbetreuungsperson</t>
  </si>
  <si>
    <t>Vollzeit</t>
  </si>
  <si>
    <t>Teilzeit</t>
  </si>
  <si>
    <t>Selbstständig</t>
  </si>
  <si>
    <t>Keine</t>
  </si>
  <si>
    <t>Anmerkung: Die dargestellten Daten beziehen sich auf jene Personen, bei denen entsprechende Angaben vorliegen, diese können von der Gesamtsumme der durchgeführten Hausbesuche abweichen</t>
  </si>
  <si>
    <t xml:space="preserve">HB bei PGB </t>
  </si>
  <si>
    <t xml:space="preserve">HB bei 24hB </t>
  </si>
  <si>
    <t xml:space="preserve">Frauen </t>
  </si>
  <si>
    <t>Divers</t>
  </si>
  <si>
    <t>Isolation</t>
  </si>
  <si>
    <t>Verantwortung</t>
  </si>
  <si>
    <t>Aussichtslosigkeit</t>
  </si>
  <si>
    <t>Überforderung</t>
  </si>
  <si>
    <t>Familiäre Probleme</t>
  </si>
  <si>
    <t>Zeitdruck</t>
  </si>
  <si>
    <t>Angst, Sorge</t>
  </si>
  <si>
    <t>Verzicht, Einschränkung</t>
  </si>
  <si>
    <t>Schlafstörungen</t>
  </si>
  <si>
    <t>Depressionen</t>
  </si>
  <si>
    <t>sonstige Belastungen</t>
  </si>
  <si>
    <t>Dauer</t>
  </si>
  <si>
    <t>Bis zu 1 Jahr</t>
  </si>
  <si>
    <t>Mehr als 1 Jahr</t>
  </si>
  <si>
    <t>Mehr als 2 Jahre</t>
  </si>
  <si>
    <t>Mehr als 3 Jahre</t>
  </si>
  <si>
    <t>Mehr als 4 Jahre</t>
  </si>
  <si>
    <t>Kenntnis der Betreuungsperson(en)</t>
  </si>
  <si>
    <t>Ausreichend</t>
  </si>
  <si>
    <t>Teilweise</t>
  </si>
  <si>
    <t>Ungenügend</t>
  </si>
  <si>
    <t xml:space="preserve">Anmerkung: Die dargestellten Daten beziehen sich auf jene Personen, bei denen entsprechende Angaben vorliegen, diese können von der Gesamtsumme der durchgeführten Hausbesuche abweichen </t>
  </si>
  <si>
    <t>nie</t>
  </si>
  <si>
    <t>Weniger als 1x pro Woche</t>
  </si>
  <si>
    <t>Einmal pro Woche</t>
  </si>
  <si>
    <t>2 bis 3 Tage pro Woche</t>
  </si>
  <si>
    <t>4 bis 5 Tage pro Woche</t>
  </si>
  <si>
    <t>täglich</t>
  </si>
  <si>
    <t>Mehrmals täglich</t>
  </si>
  <si>
    <t>Psychische Belastung (mit ja beantwortet)</t>
  </si>
  <si>
    <t>Ausgaben 
(in Euro, gerundet)</t>
  </si>
  <si>
    <t>Teilstationäre Einrichtungen</t>
  </si>
  <si>
    <r>
      <t xml:space="preserve">Nettoausgaben </t>
    </r>
    <r>
      <rPr>
        <b/>
        <vertAlign val="superscript"/>
        <sz val="10"/>
        <color theme="1"/>
        <rFont val="Calibri"/>
        <family val="2"/>
        <scheme val="minor"/>
      </rPr>
      <t>2)</t>
    </r>
    <r>
      <rPr>
        <b/>
        <sz val="10"/>
        <color theme="1"/>
        <rFont val="Calibri"/>
        <family val="2"/>
        <scheme val="minor"/>
      </rPr>
      <t xml:space="preserve">
(Jahressumme)</t>
    </r>
  </si>
  <si>
    <t xml:space="preserve">Veränderung
</t>
  </si>
  <si>
    <r>
      <t>Stationäre
Dienste</t>
    </r>
    <r>
      <rPr>
        <b/>
        <vertAlign val="superscript"/>
        <sz val="10"/>
        <color theme="1"/>
        <rFont val="Calibri"/>
        <family val="2"/>
        <scheme val="minor"/>
      </rPr>
      <t>2</t>
    </r>
  </si>
  <si>
    <r>
      <t>Alternative
Wohnformen</t>
    </r>
    <r>
      <rPr>
        <b/>
        <vertAlign val="superscript"/>
        <sz val="10"/>
        <color theme="1"/>
        <rFont val="Calibri"/>
        <family val="2"/>
        <scheme val="minor"/>
      </rPr>
      <t>2, 3</t>
    </r>
  </si>
  <si>
    <t xml:space="preserve">Beiträge und Ersätze
</t>
  </si>
  <si>
    <t xml:space="preserve">Sonstige Einnahmen
</t>
  </si>
  <si>
    <r>
      <t>Wien</t>
    </r>
    <r>
      <rPr>
        <vertAlign val="superscript"/>
        <sz val="11"/>
        <color theme="1"/>
        <rFont val="Calibri"/>
        <family val="2"/>
        <scheme val="minor"/>
      </rPr>
      <t>1</t>
    </r>
  </si>
  <si>
    <r>
      <t>Alternative Wohnformen
in Plätzen</t>
    </r>
    <r>
      <rPr>
        <b/>
        <vertAlign val="superscript"/>
        <sz val="10"/>
        <color theme="1"/>
        <rFont val="Calibri"/>
        <family val="2"/>
        <scheme val="minor"/>
      </rPr>
      <t>1, 2</t>
    </r>
  </si>
  <si>
    <r>
      <t>Niederösterreich</t>
    </r>
    <r>
      <rPr>
        <b/>
        <vertAlign val="superscript"/>
        <sz val="10"/>
        <color theme="1"/>
        <rFont val="Calibri"/>
        <family val="2"/>
        <scheme val="minor"/>
      </rPr>
      <t>1</t>
    </r>
  </si>
  <si>
    <t>PRODUKT</t>
  </si>
  <si>
    <t>MESSEINHEIT</t>
  </si>
  <si>
    <t>IST 2023</t>
  </si>
  <si>
    <t>PLAN 2024</t>
  </si>
  <si>
    <t>IST 2024</t>
  </si>
  <si>
    <t>PLAN 2025</t>
  </si>
  <si>
    <t>PLAN 2026</t>
  </si>
  <si>
    <t>PLAN 2027</t>
  </si>
  <si>
    <t>PLAN 2028</t>
  </si>
  <si>
    <t>MOBILE DIENSTE</t>
  </si>
  <si>
    <t>BETREUTE PERSONEN</t>
  </si>
  <si>
    <t>BESCHÄFTIGTE PERSONEN (KÖPFE)</t>
  </si>
  <si>
    <t>PERSONALEINHEITEN (VZÄ)</t>
  </si>
  <si>
    <t>STATIONÄRE DIENSTE</t>
  </si>
  <si>
    <t>TEILSTATIONÄRE DIENSTE</t>
  </si>
  <si>
    <t>KURZZEITPFLEGE</t>
  </si>
  <si>
    <t>ALTERNATIVE WOHNFORMEN</t>
  </si>
  <si>
    <t>CASE- UND CAREMANAGEMENT</t>
  </si>
  <si>
    <t>ALLTAGSBEGLEITUNG UND ENTLASTUNGSDIENSTE</t>
  </si>
  <si>
    <t>COMMUNITY NURSING</t>
  </si>
  <si>
    <t>AUSBILDUNGSBEITRAG</t>
  </si>
  <si>
    <t>BEZIEHER:INNEN</t>
  </si>
  <si>
    <t>ENTGELTERHÖHUNGSBEITRAG</t>
  </si>
  <si>
    <t>Quelle: Meldungen des Landes Burgenland</t>
  </si>
  <si>
    <t>Quelle: Meldungen des Landes Niederösterreich</t>
  </si>
  <si>
    <r>
      <t>MOBILE DIENSTE</t>
    </r>
    <r>
      <rPr>
        <b/>
        <vertAlign val="superscript"/>
        <sz val="12"/>
        <color theme="1"/>
        <rFont val="Calibri"/>
        <family val="2"/>
      </rPr>
      <t>1)</t>
    </r>
  </si>
  <si>
    <r>
      <t>BETREUTE PERSONEN</t>
    </r>
    <r>
      <rPr>
        <vertAlign val="superscript"/>
        <sz val="12"/>
        <color theme="1"/>
        <rFont val="Calibri"/>
        <family val="2"/>
      </rPr>
      <t>1)</t>
    </r>
  </si>
  <si>
    <r>
      <t>STATIONÄRE DIENSTE</t>
    </r>
    <r>
      <rPr>
        <b/>
        <vertAlign val="superscript"/>
        <sz val="12"/>
        <color theme="1"/>
        <rFont val="Calibri"/>
        <family val="2"/>
      </rPr>
      <t>1)</t>
    </r>
  </si>
  <si>
    <r>
      <t>TEILSTATIONÄRE DIENSTE</t>
    </r>
    <r>
      <rPr>
        <b/>
        <vertAlign val="superscript"/>
        <sz val="12"/>
        <color theme="1"/>
        <rFont val="Calibri"/>
        <family val="2"/>
      </rPr>
      <t>1)</t>
    </r>
  </si>
  <si>
    <r>
      <t>BESCHÄFTIGTE PERSONEN (KÖPFE)</t>
    </r>
    <r>
      <rPr>
        <vertAlign val="superscript"/>
        <sz val="12"/>
        <color theme="1"/>
        <rFont val="Calibri"/>
        <family val="2"/>
      </rPr>
      <t>2)</t>
    </r>
  </si>
  <si>
    <r>
      <t>PERSONALEINHEITEN (VZÄ)</t>
    </r>
    <r>
      <rPr>
        <vertAlign val="superscript"/>
        <sz val="12"/>
        <color theme="1"/>
        <rFont val="Calibri"/>
        <family val="2"/>
      </rPr>
      <t>2)</t>
    </r>
  </si>
  <si>
    <r>
      <t>KURZZEITPFLEGE</t>
    </r>
    <r>
      <rPr>
        <b/>
        <vertAlign val="superscript"/>
        <sz val="12"/>
        <color theme="1"/>
        <rFont val="Calibri"/>
        <family val="2"/>
      </rPr>
      <t>1)</t>
    </r>
  </si>
  <si>
    <t>im APH enthalten</t>
  </si>
  <si>
    <r>
      <t>ALTERNATIVE WOHNFORMEN</t>
    </r>
    <r>
      <rPr>
        <b/>
        <vertAlign val="superscript"/>
        <sz val="12"/>
        <color theme="1"/>
        <rFont val="Calibri"/>
        <family val="2"/>
      </rPr>
      <t>1)</t>
    </r>
  </si>
  <si>
    <r>
      <t>ALLTAGSBEGLEITUNG UND ENTLASTUNGSDIENSTE</t>
    </r>
    <r>
      <rPr>
        <b/>
        <vertAlign val="superscript"/>
        <sz val="12"/>
        <color theme="1"/>
        <rFont val="Calibri"/>
        <family val="2"/>
      </rPr>
      <t>1)</t>
    </r>
  </si>
  <si>
    <t xml:space="preserve">COMMUNITY NURSING </t>
  </si>
  <si>
    <t>Quelle: Meldungen des Landes Oberösterreich</t>
  </si>
  <si>
    <t xml:space="preserve">Die Finanzierung und Planung der von den RTSH freigegebenen Community Nursing Projekte ist ab 2025 bei den RTSH individuell angesiedelt. </t>
  </si>
  <si>
    <t>1.187*</t>
  </si>
  <si>
    <t xml:space="preserve">BESCHÄFTIGTE PERSONEN (KÖPFE) </t>
  </si>
  <si>
    <t xml:space="preserve">PERSONALEINHEITEN (VZÄ) </t>
  </si>
  <si>
    <t>Quelle: Meldungen des Landes Salzburg</t>
  </si>
  <si>
    <t>* hierzu ist anzumerken, dass die Erhebung  aus den zur Verfügung stehenden Daten erfolgt ist, eine Abfrage statistischer Werte ist nicht erfolgt</t>
  </si>
  <si>
    <t>in den stationären Diensten enthalten</t>
  </si>
  <si>
    <t>Quelle: Meldungen des Landes Steiermark</t>
  </si>
  <si>
    <t>Quelle: Meldungen des Landes Tirol</t>
  </si>
  <si>
    <t>Quelle: Meldungen des Landes Vorarlberg</t>
  </si>
  <si>
    <t>Community Nursing ab 2026 im Regelsystem der Hauskrankenpflege</t>
  </si>
  <si>
    <t>Quelle: Meldungen des Landes Wien</t>
  </si>
  <si>
    <t xml:space="preserve">* in der Tabelle/Abbildung wird die Anzahl der Personen dargestellt, die im Jahr 2024 ein PKG bezogen haben. Die Summe aus den einzelnen Tatbeständen (Pflegekarenz, Pflegeteilzeit, Steberbegleitung, Begleitung Kinder) ist dabei höher als die Gesamtanzahl der Personen, da im Auswertungsjahr zum Beispiel bei der Person ein Wechsel von Pflegekarenz auf Familienhospizkarenz erfolgt ist. </t>
  </si>
  <si>
    <t xml:space="preserve">* Die Summe aus den einzelnen Tatbeständen (Pflegekarenz, Pflegeteilzeit, Steberbegleitung, Begleitung Kinder) ist höher als die Gesamtanzahl der Personen, da im Auswertungsjahr zum Beispiel bei der Person ein Wechsel von Pflegekarenz auf Familienhospizkarenz erfolgt ist. </t>
  </si>
  <si>
    <t>(Schwieger-) Kind (er)</t>
  </si>
  <si>
    <t>Partner:in</t>
  </si>
  <si>
    <t>Enkelkinder</t>
  </si>
  <si>
    <t>PGB</t>
  </si>
  <si>
    <t>24hB</t>
  </si>
  <si>
    <t>Anteil erfolgreicher HB</t>
  </si>
  <si>
    <t>Erfolgreicher HB</t>
  </si>
  <si>
    <t>Erfolgreicher HB vor Ort</t>
  </si>
  <si>
    <t>Erfolgloser HB nach telefonischem Erstkontakt</t>
  </si>
  <si>
    <t>Empfehlung</t>
  </si>
  <si>
    <t>Keine Empfehlung</t>
  </si>
  <si>
    <t>Barrieren beseitigen (z.B. Stolperfallen)</t>
  </si>
  <si>
    <t>sonstige Maßnahmen (z.B. Treppenlift; Pflegebett etc.)</t>
  </si>
  <si>
    <t>keine Empfehlung</t>
  </si>
  <si>
    <t>Funktionale Wohnsituation
(n=31.344)</t>
  </si>
  <si>
    <t>Körperpflege
(n=30.658)</t>
  </si>
  <si>
    <t>medizinisch-pflegerische Versorgung
(n=30.658)</t>
  </si>
  <si>
    <t>Ernährung / Flüssigkeitszufuhr
(n=30.658)</t>
  </si>
  <si>
    <t>hygienische Wohnsituation
(n=30.658)</t>
  </si>
  <si>
    <t>Aktivitäten / Beschäftigung / Sozialleben
(n=30.658)</t>
  </si>
  <si>
    <t>Funktionale Wohnsituation
(n=16.593)</t>
  </si>
  <si>
    <t>Körperpflege
(n=16.593)</t>
  </si>
  <si>
    <t>medizinisch-pflegerische Versorgung
(n=16.593)</t>
  </si>
  <si>
    <t>Ernährung / Flüssigkeitszufuhr
(n=16.593)</t>
  </si>
  <si>
    <t>hygienische Wohnsituation
(n=16.593)</t>
  </si>
  <si>
    <t>Aktivitäten / Beschäftigung / Sozialleben
(n=16.593)</t>
  </si>
  <si>
    <t>Sanitäranlagen barrierefrei adaptieren</t>
  </si>
  <si>
    <t>Wohnräume barrierefrei adaptieren</t>
  </si>
  <si>
    <t>Die gegenständliche Auswertung der WKO umfasst die Anzahl aller Personenbetreuer:innen in Österreich (auch außerhalb des Förderungsmodells der 24-Stunden-Betreuung)</t>
  </si>
  <si>
    <t>DGKP (%)</t>
  </si>
  <si>
    <t>PFA (%)</t>
  </si>
  <si>
    <t>PA (%)</t>
  </si>
  <si>
    <t>Gesamtzahl</t>
  </si>
  <si>
    <t>davon Stufe                     1</t>
  </si>
  <si>
    <t>Tabelle 1: Pflegegeldstufen 2024 und 2025</t>
  </si>
  <si>
    <t>Tabelle 2: Anzahl der Alten- und Pflegeheime per 31.12.2024</t>
  </si>
  <si>
    <t>Tabelle 3: Anzahl der teilstationären Einrichtungen per 31.12.2024</t>
  </si>
  <si>
    <t>Tabelle 8: Netto-Sachleistungen der Länder 2024</t>
  </si>
  <si>
    <t xml:space="preserve">Tabelle 9: BIP-Anteil Pflegeausgaben, 2021 (oder nähestes Jahr) </t>
  </si>
  <si>
    <t>Tabelle: 13: Neuanträge Pflegegeld im Jahr 2024</t>
  </si>
  <si>
    <t>Tabelle: 14: Erhöhungsanträge Pflegegeld 2024</t>
  </si>
  <si>
    <t xml:space="preserve">Tabelle: 39: Verteilung und Art der Gutachten nach PV-Träger </t>
  </si>
  <si>
    <t>Tabelle: 40: Antragsbewegung für Neuzuerkennung PG - gesamtes Bundesgebiet und Ausland (n= 109.809)</t>
  </si>
  <si>
    <t xml:space="preserve">Tabelle: 41: Antragsbewegung für Erhöhung PG - gesamtes Bundesgebiet und Ausland (n=122.308) </t>
  </si>
  <si>
    <t xml:space="preserve">Tabelle 57: Entwicklung der Anspruchsberechtigten - Länder (Stichtag 30. Juli 1993 sowie 31.12. 1994 - 2024) </t>
  </si>
  <si>
    <t xml:space="preserve">Tabelle 60: PG-Bezieher:innen gemäß § 5a OFG </t>
  </si>
  <si>
    <t>AngB nach § 21g BPGG</t>
  </si>
  <si>
    <t>Anteil erfolgreicher HB bei 24hB</t>
  </si>
  <si>
    <t>Tabelle 42: Anspruchsberechtigte, 2024</t>
  </si>
  <si>
    <t>Tabelle:43 Anspruchsberechtigte nach Entscheidungsträger und Stufe - Männer</t>
  </si>
  <si>
    <t>Tabelle 44: Anspruchsberechtigte nach Entscheidungsträger und Stufe - Frauen</t>
  </si>
  <si>
    <t>Tabelle 45: Anspruchsberechtigte nach Entscheidungsträger und Stufe - Männer und Frauen</t>
  </si>
  <si>
    <t>Tabelle 46a: Anspruchsberechtigte nach Bundesland und Stufe - Männer (absolut)</t>
  </si>
  <si>
    <t>Tabelle 47a: Anspruchsberechtigte nach Bundesland und Stufe - Frauen (absolut)</t>
  </si>
  <si>
    <t>Tabelle 48a: Anspruchsberechtigte nach Bundesland und Stufe - Männer und Frauen (absolut)</t>
  </si>
  <si>
    <t>Tabelle 48b: Anspruchsberechtigte nach Bundesland und Stufe - Männer und Frauen (Prozent)</t>
  </si>
  <si>
    <t>Tabelle 47b: Anspruchsberechtigte nach Bundesland und Stufe - Frauen (Prozent)</t>
  </si>
  <si>
    <t>Tabelle 46b: Anspruchsberechtigte nach Bundesland und Stufe - Männer (Prozent)</t>
  </si>
  <si>
    <t>Tabelle 49: Anspruchsberechtigte nach Bundesland und Alter - Männer</t>
  </si>
  <si>
    <t>Tabelle 51: Anspruchsberechtigte nach Bundesland und Alter - Männer und Frauen</t>
  </si>
  <si>
    <t>Tabelle 50: Anspruchsberechtigte nach Bundesland und Alter - Frauen</t>
  </si>
  <si>
    <t xml:space="preserve">Tabelle 52: Anspruchsberechtigte nach Stufen und Alter - Männer </t>
  </si>
  <si>
    <t xml:space="preserve">Tabelle 54: Anspruchsberechtigte nach Stufen und Alter - Männer und Frauen </t>
  </si>
  <si>
    <t xml:space="preserve">Tabelle 53: Anspruchsberechtigte nach Stufen und Alter - Frauen </t>
  </si>
  <si>
    <t xml:space="preserve">Tabelle 61: Entwicklung von Pflegegeldbezieher:innen gemäß § 5a OFG </t>
  </si>
  <si>
    <t>Tabelle 62: Bevölkerung Österreich - Männer</t>
  </si>
  <si>
    <t>Tabelle 64: Bevölkerung Österreich - Männer und Frauen</t>
  </si>
  <si>
    <t>Tabelle 63: Bevölkerung Österreich - Frauen</t>
  </si>
  <si>
    <t>Tabelle 65: Anteil der Anspruchsberechtigten an der Gesamtbevölkerung in Altersklassen</t>
  </si>
  <si>
    <t>Bundes-durchschnitt inkl. Ausland</t>
  </si>
  <si>
    <t>Tabelle 68: Aufwand nach Stufen im Zeitraum von 1.1.2024 - 31.12.2024</t>
  </si>
  <si>
    <t>Tabelle 69: Durchschnittlicher Pflegeaufwand, 2024</t>
  </si>
  <si>
    <t>Tabelle 71: Pflegegeldbeträge seit 1993</t>
  </si>
  <si>
    <t>Höhe des Pflegegeldes 
2024</t>
  </si>
  <si>
    <t>Höhe des Pflegegeldes 
2025</t>
  </si>
  <si>
    <t>Leistungen und Zweckzuschüsse</t>
  </si>
  <si>
    <t>Finanzierungsanteile</t>
  </si>
  <si>
    <t xml:space="preserve">Durchschnittliche Bezieher:innen pro Monat </t>
  </si>
  <si>
    <t>Aufwendungen (in Euro, gerundet)</t>
  </si>
  <si>
    <t>Verteilungsschlüssel</t>
  </si>
  <si>
    <t>Tabelle 7: Leistungen des Bundes 2024</t>
  </si>
  <si>
    <t xml:space="preserve">Tabelle 4: Gemeinsam/geteilt finanzierte Leistungen und Zweckzuschüsse </t>
  </si>
  <si>
    <t>Tabelle 5: Bundesländeranteile Pflegefondsmittel 2024</t>
  </si>
  <si>
    <t>Tabelle 6: Bereitstellung von Mitteln aufgrund der Abschaffung des Pflegeregresses</t>
  </si>
  <si>
    <t>Maßnahmen für Pflegende Angehörige</t>
  </si>
  <si>
    <t>** 66.620 Hausbesuche gesamt bei PG-Beziehern:Bezieherinnen und 24hB, davon 48.000 erfolgreich</t>
  </si>
  <si>
    <t>66.620**</t>
  </si>
  <si>
    <t>19.160*</t>
  </si>
  <si>
    <t>betreute Personen (Jahressummen)</t>
  </si>
  <si>
    <t>Aufwendungen
(in Euro, gerundet)</t>
  </si>
  <si>
    <t>Quelle: Statistik Austria, Pflegedienstleistungsstatistik</t>
  </si>
  <si>
    <t xml:space="preserve">Tabelle 11: Angebote für Pflege und Betreuung 2023 in Tirol </t>
  </si>
  <si>
    <t>Quelle: Amt der Tiroler Landesregierung, Abteilung Pflege</t>
  </si>
  <si>
    <t>C</t>
  </si>
  <si>
    <t>D</t>
  </si>
  <si>
    <t>vollständig und zuverlässig versorgt</t>
  </si>
  <si>
    <t>geringfügige Beeinträchtigung der Lebensqualität; nicht vollständige Deckung des Bedarfs</t>
  </si>
  <si>
    <r>
      <t xml:space="preserve">mentale/physische Gesundheit </t>
    </r>
    <r>
      <rPr>
        <sz val="10"/>
        <color rgb="FF000000"/>
        <rFont val="Corbel"/>
        <family val="2"/>
      </rPr>
      <t>könnte beeinträchtigt werden, wenn Situation verbessert wurde.</t>
    </r>
  </si>
  <si>
    <r>
      <t xml:space="preserve">mentale/physische Gesundheit </t>
    </r>
    <r>
      <rPr>
        <sz val="10"/>
        <color rgb="FF000000"/>
        <rFont val="Corbel"/>
        <family val="2"/>
      </rPr>
      <t>ist beeinträchtigt</t>
    </r>
  </si>
  <si>
    <t>Jahressumme: Summe der Sozialhilfe-/Mindestsicherungsausgaben bzw. sonstiger öffentlicher Mittel im Berichtszeitraum 01.01.JJJJ - 31.12.JJJJ, die nicht durch Beiträge und Ersätze sowie sonstige Einnahmen gedeckt sind.</t>
  </si>
  <si>
    <t>Jahressumme: Summe allfälliger sonstiger Einnahmen (z.B. Mittel des Landesgesundheitsfonds, Umsatzsteuerrefundierung, außerordentliche Erträge) im Berichtszeitraum 01.01.JJJJ - 31.12.JJJJ. 
Nicht zu erfassen sind: Einnahmen aus Kostenbeiträgen und -ersätzen (Regressen) der betreuten/gepflegten Personen und ihrer Angehörigen bzw.  der Drittverpflichteten.</t>
  </si>
  <si>
    <t>Jahressumme: Summe der vom Bundesland oder von den Leistungserbringern vereinnahmten Beiträge und Ersätze der betreuten Personen, der Angehörigen sowie der Drittverpflichteten (z.B. Erben, Geschenknehmer/-innen) im Berichtszeitraum 01.01.JJJJ - 31.12.JJJJ. 
Nicht zu erfassen sind: Kostenbeiträge und -ersätze von sonstigen Drittverpflichteten.</t>
  </si>
  <si>
    <t>Jahressumme: Summe der Sozialhilfe-/Mindestsicherungsausgaben bzw. sonstiger öffentlicher Mittel für die jeweiligen Betreuungs- und Pflegedienste im Berichtszeitraum 01.01.JJJJ - 31.12.JJJJ. Die Bruttoausgaben umfassen auch die Umsatzsteuer und den allfälligen Ersatz einer Abschreibung für Herstellungs- und Instandhaltungsaufwendungen.
Nicht zu erfassen sind: Investitionskosten, Rückstellungen/Rücklagen.</t>
  </si>
  <si>
    <t>Köpfe: Anzahl der zum Stichtag 31.12.JJJJ in der Betreuung und Pflege unselbständig beschäftigten Personen, freien Dienstnehmer/-innen und neuen Selbständigen. 
Nicht zu erfassen sind: Beschäftigte in der Administration bzw. in der Geschäftsführung.
Vollzeitäquivalente: Anzahl der Köpfe in Vollzeitäquivalenten (VZÄ) zum Stichtag 31.12.JJJJ. 
Bei der Berechnung der VZÄ ist von der bezahlten wöchentlichen Normalarbeitszeit der jeweiligen Beschäftigtenkategorie nach dem anzuwendenden Kollektivvertrag auszugehen. 1 ganzjährig im Ausmaß von 40 Wochenstunden vollzeitbeschäftigte Person entspricht 1 VZÄ. Teilzeitkräfte oder weniger als ein Jahr lang Beschäftigte werden aliquot berechnet. Beispiel: Eine 6 Monate lang in einem Ausmaß von 20 Wochenstunden beschäftigte Betreuungsperson entspricht 6/12 x 20/40 = 0,25 VZÄ.</t>
  </si>
  <si>
    <t>Betreuungs- und Pflegepersonen</t>
  </si>
  <si>
    <t>Jahressumme: Anzahl der betreuten/gepflegten - und von der Sozialhilfe/Mindestsicherung unterstützten - Personen im Berichtszeitraum 01.01.JJJJ - 31.12.JJJJ. 
Nicht zu erfassen sind: Betreute/gepflegte Personen, die nicht aus der Sozialhilfe/Mindestsicherung oder sonstigen Mitteln der Länder und Gemeinden bezuschusst wurden (SelbstzahlerInnen).</t>
  </si>
  <si>
    <t>Betreute Personen</t>
  </si>
  <si>
    <t>Stichtag 31.12.: Anzahl der zum Stichtag 31.12.JJJJ ständig verfügbaren Plätze. 
Zu erfassen sind: Plätze, die am Stichtag tatsächlich verfügbar waren; war kein fixes Kontingent verfügbar, ist die Anzahl der im Berichtsjahr tatsächlich belegt gewesenen Plätze anzugeben.</t>
  </si>
  <si>
    <t>Jahressumme: Anzahl der mit der Sozialhilfe/Mindestsicherung verrechneten Bewohntage im Berichtszeitraum 01.01.JJJJ - 31.12.JJJJ. 
Nicht zu erfassen sind: Bewohntage, die nicht aus der Sozialhilfe/Mindestsicherung oder sonstigen Mitteln der Länder und Gemeinden (mit)finanziert wurden (SelbstzahlerInnen).</t>
  </si>
  <si>
    <t>Jahressumme: Anzahl der mit der Sozialhilfe/Mindestsicherung verrechneten Besuchstage im Berichtszeitraum 01.01.JJJJ - 31.12.JJJJ, wobei Halbtage mit 50 vH zu berücksichtigen sind. 
Nicht zu erfassen sind: Besuchstage, die nicht aus der Sozialhilfe/Mindestsicherung oder sonstigen Mitteln der Länder und Gemeinden (mit)finanziert wurden (SelbstzahlerInnen).</t>
  </si>
  <si>
    <t>Jahressumme: Anzahl der mit der Sozialhilfe/Mindestsicherung verrechneten Leistungsstunden im Berichtszeitraum 01.01.JJJJ - 31.12.JJJJ. 
Nicht zu erfassen sind: Leistungsstunden, die nicht aus der Sozialhilfe/Mindestsicherung oder sonstigen Mitteln der Länder und Gemeinden 
(mit)finanziert wurden (SelbstzahlerInnen).</t>
  </si>
  <si>
    <r>
      <rPr>
        <b/>
        <sz val="12"/>
        <rFont val="Calibri"/>
        <family val="2"/>
      </rPr>
      <t>Definition</t>
    </r>
    <r>
      <rPr>
        <sz val="12"/>
        <rFont val="Calibri"/>
        <family val="2"/>
      </rPr>
      <t>: Mehrstündige Alltagsbegleitungen und Entlastungsdienste gemäß § 3 Abs. 11 PFG sind Angebote zur mehrstündigen Betreuung im häuslichen Umfeld der Klienten und Klientinnen zur Förderung und Aufrechterhaltung einer selbstbestimmten Lebensführung.</t>
    </r>
  </si>
  <si>
    <r>
      <rPr>
        <b/>
        <sz val="12"/>
        <rFont val="Calibri"/>
        <family val="2"/>
      </rPr>
      <t>Definition:</t>
    </r>
    <r>
      <rPr>
        <sz val="12"/>
        <rFont val="Calibri"/>
        <family val="2"/>
      </rPr>
      <t xml:space="preserve"> Alternative Wohnformen gemäß § 3 Abs. 10 PFG sind Einrichtungen für betreuungs- bzw. pflegebedürftige Personen, die aus sozialen, psychischen oder physischen Gründen nicht mehr alleine wohnen können oder wollen und keiner ständigen stationären Betreuung oder Pflege bedürfen. 
</t>
    </r>
    <r>
      <rPr>
        <b/>
        <sz val="12"/>
        <rFont val="Calibri"/>
        <family val="2"/>
      </rPr>
      <t xml:space="preserve">
Beispiele:</t>
    </r>
    <r>
      <rPr>
        <sz val="12"/>
        <rFont val="Calibri"/>
        <family val="2"/>
      </rPr>
      <t xml:space="preserve"> niederschwellig betreutes Wohnen, in dem keine durchgängige Präsenz von Betreuungs- und Pflegepersonal erforderlich sein darf.
</t>
    </r>
    <r>
      <rPr>
        <b/>
        <sz val="12"/>
        <rFont val="Calibri"/>
        <family val="2"/>
      </rPr>
      <t>Nicht zu erfassen sind:</t>
    </r>
    <r>
      <rPr>
        <sz val="12"/>
        <rFont val="Calibri"/>
        <family val="2"/>
      </rPr>
      <t xml:space="preserve"> ausschließliche Notrufwohnungen, andere nur wohnbaugeförderte Wohnungen.</t>
    </r>
  </si>
  <si>
    <r>
      <rPr>
        <b/>
        <sz val="12"/>
        <rFont val="Calibri"/>
        <family val="2"/>
      </rPr>
      <t>Definition:</t>
    </r>
    <r>
      <rPr>
        <sz val="12"/>
        <rFont val="Calibri"/>
        <family val="2"/>
      </rPr>
      <t xml:space="preserve"> Die Kurzzeitpflege in stationären Einrichtungen gemäß § 3 Abs. 8 PFG umfasst Angebote 
1. einer zeitlich bis zu drei Monaten befristeten Wohnunterbringung, 
2. mit Verpflegung sowie 
3. mit Betreuung und Pflege einschließlich einer (re)aktivierenden Betreuung und Pflege. 
Die Gründe für die Inanspruchnahme von Kurzzeitpflege sind ohne Relevanz.
</t>
    </r>
    <r>
      <rPr>
        <b/>
        <sz val="12"/>
        <rFont val="Calibri"/>
        <family val="2"/>
      </rPr>
      <t>Nicht zu erfassen sind:</t>
    </r>
    <r>
      <rPr>
        <sz val="12"/>
        <rFont val="Calibri"/>
        <family val="2"/>
      </rPr>
      <t xml:space="preserve"> aus Mitteln der Sozialversicherung finanzierte Angebote einer Urlaubs-, Rehabilitations- oder Übergangs-Kurzzeitpflege.</t>
    </r>
  </si>
  <si>
    <t>Kurzzeitpflege in stationären Einrichtungen</t>
  </si>
  <si>
    <r>
      <rPr>
        <b/>
        <sz val="12"/>
        <rFont val="Calibri"/>
        <family val="2"/>
      </rPr>
      <t>Definition:</t>
    </r>
    <r>
      <rPr>
        <sz val="12"/>
        <rFont val="Calibri"/>
        <family val="2"/>
      </rPr>
      <t xml:space="preserve"> Stationäre Betreuungs- und Pflegedienste gemäß § 3 Abs. 5 PFG umfassen  die Erbringung von Hotelleistungen (Wohnung und Verpflegung) sowie Pflege- und Betreuungsleistungen (einschließlich tagesstrukturierende Leistungen) für betreuungs- bzw. pflegebedürftige Personen in eigens dafür geschaffenen Einrichtungen (einschließlich Hausgemeinschaften) mit durchgehender Präsenz des Betreuungs- und Pflegepersonals.
</t>
    </r>
    <r>
      <rPr>
        <b/>
        <sz val="12"/>
        <rFont val="Calibri"/>
        <family val="2"/>
      </rPr>
      <t>Nicht zu erfassen sind:</t>
    </r>
    <r>
      <rPr>
        <sz val="12"/>
        <rFont val="Calibri"/>
        <family val="2"/>
      </rPr>
      <t xml:space="preserve"> Kurzzeitpflege; Übergangs- und Rehabilitationspflege; alternative Wohnformen.</t>
    </r>
  </si>
  <si>
    <r>
      <rPr>
        <b/>
        <sz val="12"/>
        <rFont val="Calibri"/>
        <family val="2"/>
      </rPr>
      <t>Definition:</t>
    </r>
    <r>
      <rPr>
        <sz val="12"/>
        <rFont val="Calibri"/>
        <family val="2"/>
      </rPr>
      <t xml:space="preserve"> Teilstationäre Dienste gemäß § 3 Abs. 6 PFG sind Angebote einer ganz oder zumindest halbtägigen betreuten Tagesstruktur für betreuungs- bzw. pflegebedürftige Menschen, die nicht in stationären Einrichtungen leben. Die Betreuung wird in eigens  dafür errichteten Einrichtungen bzw. Senioreneinrichtungen – z.B. Alten-, Wohn- und Pflegeheime, Tageszentren – jedenfalls tagsüber erbracht.  Es werden Pflege und soziale Betreuung, Verpflegung, Aktivierungsangebote und zumindest ein Therapieangebot – z.B. auch Beschäftigungstherapie in der Tagesstruktur – bereit gestellt; darüber hinaus kann der dafür notwendige Transport vom Wohnort zur Betreuungseinrichtung und zurück sicher gestellt werden (§ 3 Abs. 7). 
</t>
    </r>
    <r>
      <rPr>
        <b/>
        <sz val="12"/>
        <rFont val="Calibri"/>
        <family val="2"/>
      </rPr>
      <t>Nicht zu erfassen sind:</t>
    </r>
    <r>
      <rPr>
        <sz val="12"/>
        <rFont val="Calibri"/>
        <family val="2"/>
      </rPr>
      <t xml:space="preserve"> Seniorenclubs oder Seniorentreffs ohne Betreuungs- bzw. Pflegedienstleistungscharakter.</t>
    </r>
  </si>
  <si>
    <r>
      <rPr>
        <b/>
        <sz val="12"/>
        <color indexed="8"/>
        <rFont val="Calibri"/>
        <family val="2"/>
      </rPr>
      <t>Definition:</t>
    </r>
    <r>
      <rPr>
        <sz val="12"/>
        <color indexed="8"/>
        <rFont val="Calibri"/>
        <family val="2"/>
      </rPr>
      <t xml:space="preserve"> Mobile Dienste gemäß § 3 Abs. 4 PFG sind Angebote 
1. sozialer Betreuung,  
2. der Pflege oder  
3. der Unterstützung bei der Haushaltsführung
für betreuungs- bzw. pflegebedürftige Menschen zu Hause. 
</t>
    </r>
    <r>
      <rPr>
        <b/>
        <sz val="12"/>
        <color indexed="8"/>
        <rFont val="Calibri"/>
        <family val="2"/>
      </rPr>
      <t>Beispiele:</t>
    </r>
    <r>
      <rPr>
        <sz val="12"/>
        <color indexed="8"/>
        <rFont val="Calibri"/>
        <family val="2"/>
      </rPr>
      <t xml:space="preserve"> medizinische und soziale Hauskrankenpflege, Heimhilfe, Haushaltshilfe, mobile Hospiz. 
</t>
    </r>
    <r>
      <rPr>
        <b/>
        <sz val="12"/>
        <color indexed="8"/>
        <rFont val="Calibri"/>
        <family val="2"/>
      </rPr>
      <t>Nicht zu erfassen sind</t>
    </r>
    <r>
      <rPr>
        <sz val="12"/>
        <color indexed="8"/>
        <rFont val="Calibri"/>
        <family val="2"/>
      </rPr>
      <t>: Leistungsanteile der medizinischen Hauskrankenpflege und der Hospizbetreuung, die aus Mitteln der Sozialversicherung finanziert werden; Betreuungsleistungen in alternativen Wohnformen (werden unter diesem Titel erfasst). Mehrstündige Alltagsbegleitungen und Entlastungsdienste (siehe unten; sind extra zu erfassen).</t>
    </r>
  </si>
  <si>
    <r>
      <rPr>
        <b/>
        <sz val="12"/>
        <color indexed="8"/>
        <rFont val="Calibri"/>
        <family val="2"/>
      </rPr>
      <t>Zu erfassen sind</t>
    </r>
    <r>
      <rPr>
        <sz val="12"/>
        <color indexed="8"/>
        <rFont val="Calibri"/>
        <family val="2"/>
      </rPr>
      <t xml:space="preserve">: Betreuungs- und Pflegedienste (soziale Dienste) der Länder und Gemeinden im Altenbereich (Langzeitpflege), die aus Mitteln der Sozialhilfe bzw. Mindestsicherung bzw. sonstigen öffentlichen Mitteln (mit)finanziert werden.
</t>
    </r>
    <r>
      <rPr>
        <b/>
        <sz val="12"/>
        <color indexed="8"/>
        <rFont val="Calibri"/>
        <family val="2"/>
      </rPr>
      <t>Nicht zu erfassen sind</t>
    </r>
    <r>
      <rPr>
        <sz val="12"/>
        <color indexed="8"/>
        <rFont val="Calibri"/>
        <family val="2"/>
      </rPr>
      <t>: 
1. Betreuungs- und Pflegedienste, die aus 
Sozialversicherungsmitteln finanziert werden,
2. Leistungen der Grundversorgung und
3. Leistungen der Behindertenhilfe außerhalb des Dienstleistungskataloges gemäß § 3 Abs. 1 PFG (z.B. Persönliche Assistenz, Beschäftigungstherapie, Unterstützung zur schulischen Integration oder der geschützten Arbeit, Mobilitätshilfen wie etwa Fahrtendienste).</t>
    </r>
  </si>
  <si>
    <t>Betreuungs- und Pflegedienste</t>
  </si>
  <si>
    <t>ERLÄUTERUNGEN</t>
  </si>
  <si>
    <r>
      <t>Oberösterreich</t>
    </r>
    <r>
      <rPr>
        <b/>
        <vertAlign val="superscript"/>
        <sz val="10"/>
        <color theme="1"/>
        <rFont val="Calibri"/>
        <family val="2"/>
        <scheme val="minor"/>
      </rPr>
      <t>3</t>
    </r>
  </si>
  <si>
    <r>
      <t>Wien</t>
    </r>
    <r>
      <rPr>
        <b/>
        <vertAlign val="superscript"/>
        <sz val="10"/>
        <color theme="1"/>
        <rFont val="Calibri"/>
        <family val="2"/>
        <scheme val="minor"/>
      </rPr>
      <t>2</t>
    </r>
  </si>
  <si>
    <r>
      <t xml:space="preserve">Mobile Dienste </t>
    </r>
    <r>
      <rPr>
        <b/>
        <vertAlign val="superscript"/>
        <sz val="10"/>
        <color theme="1"/>
        <rFont val="Calibri"/>
        <family val="2"/>
        <scheme val="minor"/>
      </rPr>
      <t>3)</t>
    </r>
  </si>
  <si>
    <r>
      <t xml:space="preserve">Stationäre 
Dienste </t>
    </r>
    <r>
      <rPr>
        <b/>
        <vertAlign val="superscript"/>
        <sz val="10"/>
        <color theme="1"/>
        <rFont val="Calibri"/>
        <family val="2"/>
        <scheme val="minor"/>
      </rPr>
      <t>4)</t>
    </r>
  </si>
  <si>
    <r>
      <t xml:space="preserve">Teilstationäre 
Dienste </t>
    </r>
    <r>
      <rPr>
        <b/>
        <vertAlign val="superscript"/>
        <sz val="10"/>
        <color theme="1"/>
        <rFont val="Calibri"/>
        <family val="2"/>
        <scheme val="minor"/>
      </rPr>
      <t>5)</t>
    </r>
  </si>
  <si>
    <r>
      <t xml:space="preserve">Kurzzeitpflege </t>
    </r>
    <r>
      <rPr>
        <b/>
        <vertAlign val="superscript"/>
        <sz val="10"/>
        <color theme="1"/>
        <rFont val="Calibri"/>
        <family val="2"/>
        <scheme val="minor"/>
      </rPr>
      <t>6)</t>
    </r>
  </si>
  <si>
    <t xml:space="preserve">Alternative 
Wohnformen </t>
  </si>
  <si>
    <r>
      <t xml:space="preserve">Case- und 
Caremanagement </t>
    </r>
    <r>
      <rPr>
        <b/>
        <vertAlign val="superscript"/>
        <sz val="10"/>
        <color theme="1"/>
        <rFont val="Calibri"/>
        <family val="2"/>
        <scheme val="minor"/>
      </rPr>
      <t>7)</t>
    </r>
  </si>
  <si>
    <t xml:space="preserve">Mehrstündige Alltagsbegleitungen und Entlastungs-dienste </t>
  </si>
  <si>
    <t>Quelle: Meldungen des Landes Kärnten</t>
  </si>
  <si>
    <r>
      <t xml:space="preserve">Sonstige Einnahmen
(Jahressumme) </t>
    </r>
    <r>
      <rPr>
        <b/>
        <vertAlign val="superscript"/>
        <sz val="10"/>
        <color theme="1"/>
        <rFont val="Calibri"/>
        <family val="2"/>
        <scheme val="minor"/>
      </rPr>
      <t>2)</t>
    </r>
  </si>
  <si>
    <r>
      <t xml:space="preserve">Mobile Dienste </t>
    </r>
    <r>
      <rPr>
        <b/>
        <vertAlign val="superscript"/>
        <sz val="10"/>
        <color theme="1"/>
        <rFont val="Calibri"/>
        <family val="2"/>
        <scheme val="minor"/>
      </rPr>
      <t>4)</t>
    </r>
  </si>
  <si>
    <r>
      <t xml:space="preserve">Stationäre 
Dienste </t>
    </r>
    <r>
      <rPr>
        <b/>
        <vertAlign val="superscript"/>
        <sz val="10"/>
        <color theme="1"/>
        <rFont val="Calibri"/>
        <family val="2"/>
        <scheme val="minor"/>
      </rPr>
      <t>5)</t>
    </r>
  </si>
  <si>
    <r>
      <t xml:space="preserve">Teilstationäre 
Dienste </t>
    </r>
    <r>
      <rPr>
        <b/>
        <vertAlign val="superscript"/>
        <sz val="10"/>
        <color theme="1"/>
        <rFont val="Calibri"/>
        <family val="2"/>
        <scheme val="minor"/>
      </rPr>
      <t>6)</t>
    </r>
  </si>
  <si>
    <t xml:space="preserve">Mobile Dienste </t>
  </si>
  <si>
    <r>
      <t xml:space="preserve">Stationäre 
Dienste </t>
    </r>
    <r>
      <rPr>
        <b/>
        <vertAlign val="superscript"/>
        <sz val="10"/>
        <color theme="1"/>
        <rFont val="Calibri"/>
        <family val="2"/>
        <scheme val="minor"/>
      </rPr>
      <t>3)</t>
    </r>
  </si>
  <si>
    <r>
      <t xml:space="preserve">Teilstationäre 
Dienste </t>
    </r>
    <r>
      <rPr>
        <b/>
        <vertAlign val="superscript"/>
        <sz val="10"/>
        <color theme="1"/>
        <rFont val="Calibri"/>
        <family val="2"/>
        <scheme val="minor"/>
      </rPr>
      <t>4)</t>
    </r>
  </si>
  <si>
    <r>
      <t xml:space="preserve">Kurzzeitpflege </t>
    </r>
    <r>
      <rPr>
        <b/>
        <vertAlign val="superscript"/>
        <sz val="10"/>
        <color theme="1"/>
        <rFont val="Calibri"/>
        <family val="2"/>
        <scheme val="minor"/>
      </rPr>
      <t>4)</t>
    </r>
  </si>
  <si>
    <r>
      <t xml:space="preserve">Alternative 
Wohnformen </t>
    </r>
    <r>
      <rPr>
        <b/>
        <vertAlign val="superscript"/>
        <sz val="10"/>
        <color theme="1"/>
        <rFont val="Calibri"/>
        <family val="2"/>
        <scheme val="minor"/>
      </rPr>
      <t/>
    </r>
  </si>
  <si>
    <r>
      <t xml:space="preserve">Case- und 
Caremanagement </t>
    </r>
    <r>
      <rPr>
        <b/>
        <vertAlign val="superscript"/>
        <sz val="10"/>
        <color theme="1"/>
        <rFont val="Calibri"/>
        <family val="2"/>
        <scheme val="minor"/>
      </rPr>
      <t>5)</t>
    </r>
  </si>
  <si>
    <r>
      <t xml:space="preserve">Kurzzeitpflege </t>
    </r>
    <r>
      <rPr>
        <b/>
        <vertAlign val="superscript"/>
        <sz val="10"/>
        <rFont val="Calibri"/>
        <family val="2"/>
        <scheme val="minor"/>
      </rPr>
      <t>5)</t>
    </r>
  </si>
  <si>
    <r>
      <t xml:space="preserve">Alternative 
Wohnformen </t>
    </r>
    <r>
      <rPr>
        <b/>
        <vertAlign val="superscript"/>
        <sz val="10"/>
        <rFont val="Calibri"/>
        <family val="2"/>
        <scheme val="minor"/>
      </rPr>
      <t>6)</t>
    </r>
  </si>
  <si>
    <r>
      <t xml:space="preserve">Mehrstündige Alltagsbegleitungen und Entlastungs-dienste </t>
    </r>
    <r>
      <rPr>
        <b/>
        <vertAlign val="superscript"/>
        <sz val="10"/>
        <rFont val="Calibri"/>
        <family val="2"/>
        <scheme val="minor"/>
      </rPr>
      <t>7)</t>
    </r>
  </si>
  <si>
    <r>
      <t xml:space="preserve">Betreute Personen </t>
    </r>
    <r>
      <rPr>
        <b/>
        <vertAlign val="superscript"/>
        <sz val="10"/>
        <color theme="1"/>
        <rFont val="Calibri"/>
        <family val="2"/>
        <scheme val="minor"/>
      </rPr>
      <t>2)</t>
    </r>
    <r>
      <rPr>
        <b/>
        <sz val="10"/>
        <color theme="1"/>
        <rFont val="Calibri"/>
        <family val="2"/>
        <scheme val="minor"/>
      </rPr>
      <t xml:space="preserve">
(Jahressumme)</t>
    </r>
  </si>
  <si>
    <t xml:space="preserve">Teilstationäre 
Dienste </t>
  </si>
  <si>
    <r>
      <t xml:space="preserve">Kurzzeitpflege </t>
    </r>
    <r>
      <rPr>
        <b/>
        <vertAlign val="superscript"/>
        <sz val="10"/>
        <color theme="1"/>
        <rFont val="Calibri"/>
        <family val="2"/>
        <scheme val="minor"/>
      </rPr>
      <t>5)</t>
    </r>
  </si>
  <si>
    <r>
      <t xml:space="preserve">Case- und 
Caremanagement </t>
    </r>
    <r>
      <rPr>
        <b/>
        <vertAlign val="superscript"/>
        <sz val="10"/>
        <color theme="1"/>
        <rFont val="Calibri"/>
        <family val="2"/>
        <scheme val="minor"/>
      </rPr>
      <t>6)</t>
    </r>
  </si>
  <si>
    <r>
      <t xml:space="preserve">Mehrstündige Alltagsbegleitungen und Entlastungs-dienste </t>
    </r>
    <r>
      <rPr>
        <b/>
        <vertAlign val="superscript"/>
        <sz val="10"/>
        <color theme="1"/>
        <rFont val="Calibri"/>
        <family val="2"/>
        <scheme val="minor"/>
      </rPr>
      <t>7)</t>
    </r>
  </si>
  <si>
    <r>
      <t xml:space="preserve">Mehrstündige Alltagsbegleitungen und Entlastungs-dienste </t>
    </r>
    <r>
      <rPr>
        <b/>
        <vertAlign val="superscript"/>
        <sz val="10"/>
        <color theme="1"/>
        <rFont val="Calibri"/>
        <family val="2"/>
        <scheme val="minor"/>
      </rPr>
      <t>8)</t>
    </r>
  </si>
  <si>
    <r>
      <t xml:space="preserve">Alternative 
Wohnformen </t>
    </r>
    <r>
      <rPr>
        <b/>
        <vertAlign val="superscript"/>
        <sz val="10"/>
        <color theme="1"/>
        <rFont val="Calibri"/>
        <family val="2"/>
        <scheme val="minor"/>
      </rPr>
      <t>3)</t>
    </r>
  </si>
  <si>
    <t>Alle Beträge für 2024 wurden aus Bruttosicht ohne Gegenrechnung gem. § 7 Abs. 4 PAusbZG dargestellt.</t>
  </si>
  <si>
    <t xml:space="preserve">Tabelle 72: Erschwerniszuschlag nach Altersgruppen zum Stichtag 31.12.2024 </t>
  </si>
  <si>
    <t xml:space="preserve">Tabelle 73: Diagnosebezogene Mindesteinstufungen gemäß § 4a BPGG zum Stichtag 31.12.2024 </t>
  </si>
  <si>
    <t>Tabelle 74: Zahl der Personen mit Übergang des Pflegegeldanspruches auf Sozialhilfeträger</t>
  </si>
  <si>
    <t>Tabelle 75: Zahl der Personen mit Übergang des Pflegegeldanspruches auf Sozialhilfeträger - Burgenland</t>
  </si>
  <si>
    <t>Tabelle 76: Zahl der Personen mit Übergang des Pflegegeldanspruches auf Sozialhilfeträger - Kärnten</t>
  </si>
  <si>
    <t>Tabelle 77: Zahl der Personen mit Übergang des Pflegegeldanspruches auf Sozialhilfeträger Oberösterreich</t>
  </si>
  <si>
    <t>Tabelle 78: Zahl der Personen mit Übergang des Pflegegeldanspruches auf Sozialhilfeträger - Niederösterreich</t>
  </si>
  <si>
    <t>Tabelle 79: Zahl der Personen mit Übergang des Pflegegeldanspruches auf Sozialhilfeträger - Salzburg</t>
  </si>
  <si>
    <t>Tabelle 80: Zahl der Personen mit Übergang des Pflegegeldanspruches auf Sozialhilfeträger - Steiermark</t>
  </si>
  <si>
    <t>Tabelle 81: Zahl der Personen mit Übergang des Pflegegeldanspruches auf Sozialhilfeträger - Tirol</t>
  </si>
  <si>
    <t>Tabelle 82: Zahl der Personen mit Übergang des Pflegegeldanspruches auf Sozialhilfeträger - Vorarlberg</t>
  </si>
  <si>
    <t>Tabelle 83: Zahl der Personen mit Übergang des Pflegegeldanspruches auf Sozialhilfeträger - Wien</t>
  </si>
  <si>
    <t>Tabelle 84: Zahl der Personen mit Übergang des Pflegegeldanspruches auf Sozialhilfeträger - Ausland</t>
  </si>
  <si>
    <t xml:space="preserve">Tabelle 85: Entwicklung von Klagen (2014 -2024) </t>
  </si>
  <si>
    <t xml:space="preserve">Tabelle 86: Klagen gegen Bescheide der PV-Träger (2017 - 2024) </t>
  </si>
  <si>
    <t xml:space="preserve">Tabelle 88: Jahresaufwand PKG nach Monat und Maßnahme </t>
  </si>
  <si>
    <t>Tabelle 89: Jahresaufwand PKG nach Bundesland und Monat, 2024</t>
  </si>
  <si>
    <t xml:space="preserve">Tabelle 90: Durchschnittliche tägliche Höhe des PKG </t>
  </si>
  <si>
    <t>Tabelle 91: Anzahl der PKG-Bezieher:innen nach Monat und Maßnahme *</t>
  </si>
  <si>
    <t xml:space="preserve">Tabelle 92: Laufende PKG-Bezieher:innen in den Jahren 2023 und 2024 (inklusive KinderReha) </t>
  </si>
  <si>
    <t xml:space="preserve">Tabelle 93: Antragsbewegung und Verfahrensdauer (unter Berücksichtigung beschleunigter PG-Verfahren) </t>
  </si>
  <si>
    <t xml:space="preserve">Tabelle 94: Anzahl an Personen und Anteil an Männern und Frauen, die im Jahr 2024 ein PKG bei KinderReha bezogen haben </t>
  </si>
  <si>
    <t xml:space="preserve">Tabelle 95: Gesamtaufwand für KinderReha im Jahr 2024 </t>
  </si>
  <si>
    <t xml:space="preserve">Tabelle 96: Durchschnittliche Verfahrensdauer in Tagen bei KinderReha im Jahr 2024 </t>
  </si>
  <si>
    <t>Tabelle 98: AngB nach § 21h BPGG - Antragsbewegungen für erstmalige Zuerkennung im Berichtsjahr 2024</t>
  </si>
  <si>
    <t>Tabelle 100: Angehörigenbonus - Angehörige mit Angehörigenbonus nach Bundesland und Stufe, Stichtag 31.12.2024</t>
  </si>
  <si>
    <t>Tabelle 101: Angehörigenbonus - Aufwand im Jahr 2024</t>
  </si>
  <si>
    <t>Tabelle 102: Angehörigenbonus gem. §  21g und § 21h BPGG - Durchschnittliche Verfahrensdauer in Tagen im Jahr 2024</t>
  </si>
  <si>
    <t>Tabelle 103: Angehörigengespräch - Anzahl der Gespräche und Aufwand</t>
  </si>
  <si>
    <t xml:space="preserve">Tabelle 104: Angehörigengespräch - Geschlecht pflegender Angehöriger in Prozent </t>
  </si>
  <si>
    <t xml:space="preserve">Tabelle 105: Angehörigengespräch - Psychische Belastungen von pflegenden Angehörigen </t>
  </si>
  <si>
    <t>Tabelle 106: Verteilung der Angehörigengespräche nach PG-Stufen</t>
  </si>
  <si>
    <t>Tabelle 108: Durchschnittliche Verfahrensdauer für Ersatzpflege in Tagen, 2024</t>
  </si>
  <si>
    <t>Tabelle 109: Durchschnittliche Bezieher:innen einer 24-Stunden-Betreuungs-Förderung</t>
  </si>
  <si>
    <t>Tabelle 110: Aufwand im 24-Stunden-Betreuung-Förderungsmodell in Mio. Euro inkl. Veränderung zum Vorjahr</t>
  </si>
  <si>
    <t>Tabelle 111: Ansuchen im Förderungsmodell der 24-Stunden-Betreuung</t>
  </si>
  <si>
    <t>Tabelle 112: Herkunftsländer der Personenbetreuer:innen im Förderungsmodell der 24-Stunden-Betreuung</t>
  </si>
  <si>
    <t>Tabelle 113: Durchschnittliche Verfahrensdauer in Tagen im Förderungsmodell der 24-Stunden-Betreuung</t>
  </si>
  <si>
    <t>Tabelle 114: Anteil der Förderungsbezieher:innen im Förderungsmodell der 24-Stunden-Betreuung an Pflegegeldanspruchberechtigten in Prozent(PG-Stufen 3 bis 7)</t>
  </si>
  <si>
    <t>Tabelle 115: Verteilung (in %) der Förderungsbezieher:innen im Förderungsmodell der 24-Stunden-Betreuung nach Bundesländern; Stand: Dezember des jeweiligen Jahres</t>
  </si>
  <si>
    <t>Tabelle 116: Verteilung nach genehmigten, abgelehnten und zurückgezogenen Erledigungen  im Förderungsmodell der 24-Stunden-Betreuung</t>
  </si>
  <si>
    <t>Tabelle 117: Verteilung der Förderungsbezieher:innen im Förderungsmodell der 24-Stunden-Betreuung nach Pflegegeldstufen in Prozent (PG-Stufen) 3 bis 7; Stand: Dezember des jeweiligen Jahres</t>
  </si>
  <si>
    <t>Tabelle 118: Anzahl und Verteilung von einer bzw. zwei Personenbetreuer:innen (PB) Förderungsbezieher:innen im Förderungsmodell der 24-Stunden-Betreuung im Jahresdurchschnitt</t>
  </si>
  <si>
    <t>Tabelle 119: Gewerbeberechtigungen - Personenbetreuer:innen</t>
  </si>
  <si>
    <t>Tabelle 120: Gewerbeberechtigungen Organisation von Personenbetreuung (Vermittlungsagenturen)</t>
  </si>
  <si>
    <t>Tabelle 121: Qualitätssicherung - Hausbesuche gemäß § 21b Abs. 2 Z 5 lit b Bundespflegegeldgesetz (BPGG)</t>
  </si>
  <si>
    <t>Tabelle 122: Bewertung der IST-Versorgungssituation - Erläuterungen zu den Bewertungsstufen</t>
  </si>
  <si>
    <t>Tabelle 123: Überblick über die Anzahl der Hausbesuche und Kosten 2022-2024</t>
  </si>
  <si>
    <t>Tabelle 125: Erfolgreiche Hausbesuche nach zusammengefassten Pflegestufen, 2024</t>
  </si>
  <si>
    <t xml:space="preserve">Tabelle 128: Verbesserungsempfehlungen </t>
  </si>
  <si>
    <t>Tabelle 129: Personen im Haushalt von Pflegegeldbezieher:innen, 2024</t>
  </si>
  <si>
    <t>Tabelle 130: Berufstätigkeit und Arbeitszeit der Hauptbetreuungspersonen, 2024</t>
  </si>
  <si>
    <t>Tabelle 131: Psychische Belastungen der Hauptbetreuungspersonen im Vergleich, 2024 (Mehrfachnennungen) möglich</t>
  </si>
  <si>
    <t>Tabelle 132: Anteil erfolgreicher HB bei 24hB, 2024</t>
  </si>
  <si>
    <t>Tabelle 133: Versorgungssituation 24hB, 2024</t>
  </si>
  <si>
    <t>Tabelle 134: Verbesserungsempfehlung 24hB, 2024</t>
  </si>
  <si>
    <t>Tabelle 135: Personen im Haushalt von Pflegegeldbezieher:innen 24hB, 2024</t>
  </si>
  <si>
    <t>Tabelle 136: Geschlecht der Pflegegeldbezieher:innen, 2024</t>
  </si>
  <si>
    <t>Tabelle 137: Wohnsituation der Pflegegeldbezieher:innen, 2024</t>
  </si>
  <si>
    <t>Tabelle 138: Pflegegeldbezieher:innen mit pflegerischer Unterstützung, 2024</t>
  </si>
  <si>
    <t>Tabelle 139: Hauptbetreuungspersonen bei Hausbesuchen: Vergleich HB bei PGB und 24hB, 2024</t>
  </si>
  <si>
    <t>Tabelle 140: Körperliche Belastungen der Hauptpflegeperson nach Betreuungsform, 2024</t>
  </si>
  <si>
    <t>Tabelle 141: Geschlecht der Hauptbetreuungspersonen, 2024</t>
  </si>
  <si>
    <t>Tabelle 142: Durchschnittsalter der Hauptbetreuungspersonen nach Geschlecht, 2024</t>
  </si>
  <si>
    <t>Tabelle 146: Bruttoausgaben, Beiträge und Ersätze, sonstige Einnahmen und Nettoausgaben in Euro (Jahressummen) - Österreich</t>
  </si>
  <si>
    <r>
      <t>Tabelle 147: Kernprodukte der Länder und Gemeinden für die Betreuung und Pflege 2024</t>
    </r>
    <r>
      <rPr>
        <b/>
        <vertAlign val="superscript"/>
        <sz val="12"/>
        <color theme="1"/>
        <rFont val="Calibri"/>
        <family val="2"/>
      </rPr>
      <t>1, 2</t>
    </r>
    <r>
      <rPr>
        <b/>
        <sz val="12"/>
        <color theme="1"/>
        <rFont val="Calibri"/>
        <family val="2"/>
      </rPr>
      <t xml:space="preserve"> - Österreich</t>
    </r>
  </si>
  <si>
    <r>
      <t>Tabelle 148: Bruttoausgaben in Euro (Jahressummen) inkl. Veränderung zum Vorjahr in Prozent</t>
    </r>
    <r>
      <rPr>
        <b/>
        <vertAlign val="superscript"/>
        <sz val="12"/>
        <color theme="1"/>
        <rFont val="Calibri"/>
        <family val="2"/>
      </rPr>
      <t>1</t>
    </r>
    <r>
      <rPr>
        <b/>
        <sz val="12"/>
        <color theme="1"/>
        <rFont val="Calibri"/>
        <family val="2"/>
      </rPr>
      <t xml:space="preserve"> - Österreich</t>
    </r>
  </si>
  <si>
    <r>
      <t>Tabelle 149: Nettoausgaben in Euro (Jahressummen) inkl. Veränderung zum Vorjahr in Prozent</t>
    </r>
    <r>
      <rPr>
        <b/>
        <vertAlign val="superscript"/>
        <sz val="12"/>
        <color theme="1"/>
        <rFont val="Calibri"/>
        <family val="2"/>
      </rPr>
      <t>1</t>
    </r>
    <r>
      <rPr>
        <b/>
        <sz val="12"/>
        <color theme="1"/>
        <rFont val="Calibri"/>
        <family val="2"/>
      </rPr>
      <t xml:space="preserve"> - Österreich</t>
    </r>
  </si>
  <si>
    <r>
      <t>Tabelle 151: Gepflegte bzw. betreute Personen (Jahressummen) inkl. Veränderung zum Vorjahr in Prozent</t>
    </r>
    <r>
      <rPr>
        <b/>
        <vertAlign val="superscript"/>
        <sz val="12"/>
        <color theme="1"/>
        <rFont val="Calibri"/>
        <family val="2"/>
      </rPr>
      <t>1</t>
    </r>
    <r>
      <rPr>
        <b/>
        <sz val="12"/>
        <color theme="1"/>
        <rFont val="Calibri"/>
        <family val="2"/>
      </rPr>
      <t xml:space="preserve"> - Österreich</t>
    </r>
  </si>
  <si>
    <r>
      <t>Tabelle 152: Gepflegte bzw. betreute Personen nach Geschlecht prozentuale Verteilung (Stichtag 31.12.)</t>
    </r>
    <r>
      <rPr>
        <b/>
        <vertAlign val="superscript"/>
        <sz val="12"/>
        <color theme="1"/>
        <rFont val="Calibri"/>
        <family val="2"/>
      </rPr>
      <t>1</t>
    </r>
    <r>
      <rPr>
        <b/>
        <sz val="12"/>
        <color theme="1"/>
        <rFont val="Calibri"/>
        <family val="2"/>
      </rPr>
      <t xml:space="preserve"> - Österreich</t>
    </r>
  </si>
  <si>
    <r>
      <t>Tabelle 153: Gepflegte bzw. betreute Personen nach Altersgruppen prozentuale Verteilung (Stichtag 31.12.)</t>
    </r>
    <r>
      <rPr>
        <b/>
        <vertAlign val="superscript"/>
        <sz val="12"/>
        <color theme="1"/>
        <rFont val="Calibri"/>
        <family val="2"/>
      </rPr>
      <t>1</t>
    </r>
    <r>
      <rPr>
        <b/>
        <sz val="12"/>
        <color theme="1"/>
        <rFont val="Calibri"/>
        <family val="2"/>
      </rPr>
      <t xml:space="preserve"> - Österreich</t>
    </r>
  </si>
  <si>
    <r>
      <t>Tabelle 154: Pflege- und Betreuungspersonen in VZÄ (Stichtag 31.12.) inkl. Veränderung zum Vorjahr in Prozent</t>
    </r>
    <r>
      <rPr>
        <b/>
        <vertAlign val="superscript"/>
        <sz val="12"/>
        <color theme="1"/>
        <rFont val="Calibri"/>
        <family val="2"/>
      </rPr>
      <t>1</t>
    </r>
    <r>
      <rPr>
        <b/>
        <sz val="12"/>
        <color theme="1"/>
        <rFont val="Calibri"/>
        <family val="2"/>
      </rPr>
      <t xml:space="preserve"> - Österreich</t>
    </r>
  </si>
  <si>
    <r>
      <t>Tabelle 155: Pflege- und Betreuungspersonen nach Geschlecht 2024 prozentuale Verteilung VZÄ (Stichtag 31.12.)</t>
    </r>
    <r>
      <rPr>
        <b/>
        <vertAlign val="superscript"/>
        <sz val="12"/>
        <color theme="1"/>
        <rFont val="Calibri"/>
        <family val="2"/>
      </rPr>
      <t>1</t>
    </r>
    <r>
      <rPr>
        <b/>
        <sz val="12"/>
        <color theme="1"/>
        <rFont val="Calibri"/>
        <family val="2"/>
      </rPr>
      <t xml:space="preserve"> - Österreich</t>
    </r>
  </si>
  <si>
    <t>Tabelle 156: Versorgungsgrad und Richtversorgungsgrad</t>
  </si>
  <si>
    <t>Tabelle 157: Mobil vor Stationär (Jahressummen, Alternative Wohnformen Stichtag 31.12.) - Österreich</t>
  </si>
  <si>
    <r>
      <t>Tabelle 158: Kernprodukte der Länder und Gemeinden für die Betreuung und Pflege 2024</t>
    </r>
    <r>
      <rPr>
        <b/>
        <vertAlign val="superscript"/>
        <sz val="12"/>
        <color theme="1"/>
        <rFont val="Calibri"/>
        <family val="2"/>
      </rPr>
      <t>1</t>
    </r>
    <r>
      <rPr>
        <b/>
        <sz val="12"/>
        <color theme="1"/>
        <rFont val="Calibri"/>
        <family val="2"/>
      </rPr>
      <t xml:space="preserve"> - Burgenland</t>
    </r>
  </si>
  <si>
    <t>Tabelle 159: Gepflegte bzw. betreute Personen (Jahressummen) inkl. Veränderung zum Vorjahr in Prozent - Burgenland</t>
  </si>
  <si>
    <t>Tabelle 160: Gepflegte bzw. betreute Personen nach Geschlecht prozentuale Verteilung (Stichtag 31.12.) - Burgenland</t>
  </si>
  <si>
    <t>Tabelle 161: Gepflegte bzw. betreute Personen nach Altersgruppen prozentuale Verteilung (Stichtag 31.12.) - Burgenland</t>
  </si>
  <si>
    <r>
      <t>Tabelle 162: Pflege- und Betreuungspersonen in VZÄ</t>
    </r>
    <r>
      <rPr>
        <b/>
        <vertAlign val="superscript"/>
        <sz val="12"/>
        <color theme="1"/>
        <rFont val="Calibri"/>
        <family val="2"/>
      </rPr>
      <t xml:space="preserve"> </t>
    </r>
    <r>
      <rPr>
        <b/>
        <sz val="12"/>
        <color theme="1"/>
        <rFont val="Calibri"/>
        <family val="2"/>
      </rPr>
      <t>(Stichtag 31.12.) inkl. Veränderung zum Vorjahr in Prozent - Burgenland</t>
    </r>
  </si>
  <si>
    <t>Tabelle 163: Pflege- und Betreuungspersonen nach Geschlecht 2024 prozentuale Verteilung VZÄ (Stichtag 31.12.) - Burgenland</t>
  </si>
  <si>
    <t>Tabelle 164: Bruttoausgaben in Euro (Jahressummen) inkl. Veränderung zum Vorjahr in Prozent - Burgenland</t>
  </si>
  <si>
    <t>Tabelle 165: Nettoausgaben in Euro (Jahressummen) inkl. Veränderung zum Vorjahr in Prozent - Burgenland</t>
  </si>
  <si>
    <t>Tabelle 166: PLANUNG - Sicherung/Aus- und Aufbau der Betreuungs- und Pflegedienstleistungen im Bereich der Langzeitpflege gem. § 4 Abs. 3 PFG - Burgenland</t>
  </si>
  <si>
    <t>Tabelle 168: Gepflegte bzw. betreute Personen (Jahressummen) inkl. Veränderung zum Vorjahr in Prozent - Kärnten</t>
  </si>
  <si>
    <t>Tabelle 169: Gepflegte bzw. betreute Personen nach Geschlecht prozentuale Verteilung (Stichtag 31.12.) - Kärnten</t>
  </si>
  <si>
    <t>Tabelle 170: Gepflegte bzw. betreute Personen nach Altersgruppen prozentuale Verteilung (Stichtag 31.12.) - Kärnten</t>
  </si>
  <si>
    <r>
      <t>Tabelle 171: Pflege- und Betreuungspersonen in VZÄ</t>
    </r>
    <r>
      <rPr>
        <b/>
        <vertAlign val="superscript"/>
        <sz val="12"/>
        <color theme="1"/>
        <rFont val="Calibri"/>
        <family val="2"/>
      </rPr>
      <t xml:space="preserve"> </t>
    </r>
    <r>
      <rPr>
        <b/>
        <sz val="12"/>
        <color theme="1"/>
        <rFont val="Calibri"/>
        <family val="2"/>
      </rPr>
      <t>(Stichtag 31.12.) inkl. Veränderung zum Vorjahr in Prozent - Kärnten</t>
    </r>
  </si>
  <si>
    <t>Tabelle 172: Pflege- und Betreuungspersonen nach Geschlecht 2024 prozentuale Verteilung VZÄ (Stichtag 31.12.) - Kärnten</t>
  </si>
  <si>
    <t>Tabelle 173: Bruttoausgaben in Euro (Jahressummen) inkl. Veränderung zum Vorjahr in Prozent - Kärnten</t>
  </si>
  <si>
    <t>Tabelle 174: Nettoausgaben in Euro (Jahressummen) inkl. Veränderung zum Vorjahr in Prozent - Kärnten</t>
  </si>
  <si>
    <t>Tabelle 175: PLANUNG - Sicherung/Aus- und Aufbau der Betreuungs- und Pflegedienstleistungen im Bereich der Langzeitpflege gem. § 4 Abs. 3 PFG - Kärnten</t>
  </si>
  <si>
    <r>
      <t>Tabelle 176: Kernprodukte der Länder und Gemeinden für die Betreuung und Pflege 2024</t>
    </r>
    <r>
      <rPr>
        <b/>
        <vertAlign val="superscript"/>
        <sz val="12"/>
        <color theme="1"/>
        <rFont val="Calibri"/>
        <family val="2"/>
      </rPr>
      <t>1</t>
    </r>
    <r>
      <rPr>
        <b/>
        <sz val="12"/>
        <color theme="1"/>
        <rFont val="Calibri"/>
        <family val="2"/>
      </rPr>
      <t xml:space="preserve"> - Niederösterreich</t>
    </r>
  </si>
  <si>
    <t>Tabelle 177: Gepflegte bzw. betreute Personen (Jahressummen) inkl. Veränderung zum Vorjahr in Prozent - Niederösterreich</t>
  </si>
  <si>
    <t>Tabelle 178: Gepflegte bzw. betreute Personen nach Geschlecht prozentuale Verteilung (Stichtag 31.12.) - Niederösterreich</t>
  </si>
  <si>
    <t>Tabelle 179: Gepflegte bzw. betreute Personen nach Altersgruppen prozentuale Verteilung (Stichtag 31.12.) - Niederösterreich</t>
  </si>
  <si>
    <r>
      <t>Tabelle 180: Pflege- und Betreuungspersonen in VZÄ</t>
    </r>
    <r>
      <rPr>
        <b/>
        <vertAlign val="superscript"/>
        <sz val="12"/>
        <color theme="1"/>
        <rFont val="Calibri"/>
        <family val="2"/>
      </rPr>
      <t xml:space="preserve"> </t>
    </r>
    <r>
      <rPr>
        <b/>
        <sz val="12"/>
        <color theme="1"/>
        <rFont val="Calibri"/>
        <family val="2"/>
      </rPr>
      <t>(Stichtag 31.12.) inkl. Veränderung zum Vorjahr in Prozent - Niederösterreich</t>
    </r>
  </si>
  <si>
    <t>Tabelle 181: Pflege- und Betreuungspersonen nach Geschlecht 2024 prozentuale Verteilung VZÄ (Stichtag 31.12.) - Niederösterreich</t>
  </si>
  <si>
    <t>Tabelle 182: Bruttoausgaben in Euro (Jahressummen) inkl. Veränderung zum Vorjahr in Prozent - Niederösterreich</t>
  </si>
  <si>
    <r>
      <t>Tabelle 167: Kernprodukte der Länder und Gemeinden für die Betreuung und Pflege 2024</t>
    </r>
    <r>
      <rPr>
        <b/>
        <vertAlign val="superscript"/>
        <sz val="12"/>
        <color theme="1"/>
        <rFont val="Calibri"/>
        <family val="2"/>
      </rPr>
      <t>1</t>
    </r>
    <r>
      <rPr>
        <b/>
        <sz val="12"/>
        <color theme="1"/>
        <rFont val="Calibri"/>
        <family val="2"/>
      </rPr>
      <t xml:space="preserve"> - Kärnten</t>
    </r>
  </si>
  <si>
    <t>Tabelle 183: Nettoausgaben in Euro (Jahressummen) inkl. Veränderung zum Vorjahr in Prozent - Niederösterreich</t>
  </si>
  <si>
    <t>Tabelle 184: PLANUNG - Sicherung/Aus- und Aufbau der Betreuungs- und Pflegedienstleistungen im Bereich der Langzeitpflege gem. § 4 Abs. 3 PFG2024 - Niederösterreich</t>
  </si>
  <si>
    <r>
      <t>Tabelle 185: Kernprodukte der Länder und Gemeinden für die Betreuung und Pflege 2024</t>
    </r>
    <r>
      <rPr>
        <b/>
        <vertAlign val="superscript"/>
        <sz val="12"/>
        <color theme="1"/>
        <rFont val="Calibri"/>
        <family val="2"/>
      </rPr>
      <t>1</t>
    </r>
    <r>
      <rPr>
        <b/>
        <sz val="12"/>
        <color theme="1"/>
        <rFont val="Calibri"/>
        <family val="2"/>
      </rPr>
      <t xml:space="preserve"> - Oberösterreich</t>
    </r>
  </si>
  <si>
    <t>Tabelle 186: Gepflegte bzw. betreute Personen (Jahressummen) inkl. Veränderung zum Vorjahr in Prozent - Oberösterreich</t>
  </si>
  <si>
    <t>Tabelle 187: Gepflegte bzw. betreute Personen nach Geschlecht prozentuale Verteilung (Stichtag 31.12.) - Oberösterreich</t>
  </si>
  <si>
    <t>Tabelle 188: Gepflegte bzw. betreute Personen nach Altersgruppen prozentuale Verteilung (Stichtag 31.12.) - Oberösterreich</t>
  </si>
  <si>
    <r>
      <t>Tabelle 189: Pflege- und Betreuungspersonen in VZÄ</t>
    </r>
    <r>
      <rPr>
        <b/>
        <vertAlign val="superscript"/>
        <sz val="12"/>
        <color theme="1"/>
        <rFont val="Calibri"/>
        <family val="2"/>
      </rPr>
      <t xml:space="preserve"> </t>
    </r>
    <r>
      <rPr>
        <b/>
        <sz val="12"/>
        <color theme="1"/>
        <rFont val="Calibri"/>
        <family val="2"/>
      </rPr>
      <t>(Stichtag 31.12.) inkl. Veränderung zum Vorjahr in Prozent - Oberösterreich</t>
    </r>
  </si>
  <si>
    <t>Tabelle 190: Pflege- und Betreuungspersonen nach Geschlecht 2024 prozentuale Verteilung VZÄ (Stichtag 31.12.) - Oberösterreich</t>
  </si>
  <si>
    <t>Tabelle 191: Bruttoausgaben in Euro (Jahressummen) inkl. Veränderung zum Vorjahr in Prozent - Oberösterreich</t>
  </si>
  <si>
    <t>Tabelle 192: Nettoausgaben in Euro (Jahressummen) inkl. Veränderung zum Vorjahr in Prozent - Oberösterreich</t>
  </si>
  <si>
    <t>Tabelle 193: PLANUNG - Sicherung/Aus- und Aufbau der Betreuungs- und Pflegedienstleistungen im Bereich der Langzeitpflege gem. § 4 Abs. 3 PFG - Oberösterreich</t>
  </si>
  <si>
    <r>
      <t>Tabelle 194: Kernprodukte der Länder und Gemeinden für die Betreuung und Pflege 2024</t>
    </r>
    <r>
      <rPr>
        <b/>
        <vertAlign val="superscript"/>
        <sz val="12"/>
        <color theme="1"/>
        <rFont val="Calibri"/>
        <family val="2"/>
      </rPr>
      <t>1</t>
    </r>
    <r>
      <rPr>
        <b/>
        <sz val="12"/>
        <color theme="1"/>
        <rFont val="Calibri"/>
        <family val="2"/>
      </rPr>
      <t xml:space="preserve"> - Salzburg</t>
    </r>
  </si>
  <si>
    <t>Tabelle 195: Gepflegte bzw. betreute Personen (Jahressummen) inkl. Veränderung zum Vorjahr in Prozent - Salzburg</t>
  </si>
  <si>
    <t>Tabelle 196: Gepflegte bzw. betreute Personen nach Geschlecht prozentuale Verteilung (Stichtag 31.12.) - Salzburg</t>
  </si>
  <si>
    <t>Tabelle 197: Gepflegte bzw. betreute Personen nach Altersgruppen prozentuale Verteilung (Stichtag 31.12.) - Salzburg</t>
  </si>
  <si>
    <r>
      <t>Tabelle 198: Pflege- und Betreuungspersonen in VZÄ</t>
    </r>
    <r>
      <rPr>
        <b/>
        <vertAlign val="superscript"/>
        <sz val="12"/>
        <color theme="1"/>
        <rFont val="Calibri"/>
        <family val="2"/>
      </rPr>
      <t xml:space="preserve"> </t>
    </r>
    <r>
      <rPr>
        <b/>
        <sz val="12"/>
        <color theme="1"/>
        <rFont val="Calibri"/>
        <family val="2"/>
      </rPr>
      <t>(Stichtag 31.12.) inkl. Veränderung zum Vorjahr in Prozent - Salzburg</t>
    </r>
  </si>
  <si>
    <t>Tabelle 199: Pflege- und Betreuungspersonen nach Geschlecht 2024 prozentuale Verteilung VZÄ (Stichtag 31.12.) - Salzburg</t>
  </si>
  <si>
    <t>Tabelle 200: Bruttoausgaben in Euro (Jahressummen) inkl. Veränderung zum Vorjahr in Prozent - Salzburg</t>
  </si>
  <si>
    <t>Tabelle 201: Nettoausgaben in Euro (Jahressummen) inkl. Veränderung zum Vorjahr in Prozent - Salzburg</t>
  </si>
  <si>
    <t>Tabelle 202: PLANUNG - Sicherung/Aus- und Aufbau der Betreuungs- und Pflegedienstleistungen im Bereich der Langzeitpflege gem. § 4 Abs. 3 PFG - Salzburg</t>
  </si>
  <si>
    <r>
      <t>Tabelle 203: Kernprodukte der Länder und Gemeinden für die Betreuung und Pflege 2024</t>
    </r>
    <r>
      <rPr>
        <b/>
        <vertAlign val="superscript"/>
        <sz val="12"/>
        <color theme="1"/>
        <rFont val="Calibri"/>
        <family val="2"/>
      </rPr>
      <t>1</t>
    </r>
    <r>
      <rPr>
        <b/>
        <sz val="12"/>
        <color theme="1"/>
        <rFont val="Calibri"/>
        <family val="2"/>
      </rPr>
      <t xml:space="preserve"> - Steiermark</t>
    </r>
  </si>
  <si>
    <t>Tabelle 204: Gepflegte bzw. betreute Personen (Jahressummen) inkl. Veränderung zum Vorjahr in Prozent - Steiermark</t>
  </si>
  <si>
    <t>Tabelle 205: Gepflegte bzw. betreute Personen nach Geschlecht prozentuale Verteilung (Stichtag 31.12.) - Steiermark</t>
  </si>
  <si>
    <t>Tabelle 206: Gepflegte bzw. betreute Personen nach Altersgruppen prozentuale Verteilung (Stichtag 31.12.) - Steiermark</t>
  </si>
  <si>
    <r>
      <t>Tabelle 207: Pflege- und Betreuungspersonen in VZÄ</t>
    </r>
    <r>
      <rPr>
        <b/>
        <vertAlign val="superscript"/>
        <sz val="12"/>
        <color theme="1"/>
        <rFont val="Calibri"/>
        <family val="2"/>
      </rPr>
      <t xml:space="preserve"> </t>
    </r>
    <r>
      <rPr>
        <b/>
        <sz val="12"/>
        <color theme="1"/>
        <rFont val="Calibri"/>
        <family val="2"/>
      </rPr>
      <t>(Stichtag 31.12.) inkl. Veränderung zum Vorjahr in Prozent - Steiermark</t>
    </r>
  </si>
  <si>
    <t>Tabelle 208: Pflege- und Betreuungspersonen nach Geschlecht 2024 prozentuale Verteilung VZÄ (Stichtag 31.12.) - Steiermark</t>
  </si>
  <si>
    <t>Tabelle 209: Bruttoausgaben in Euro (Jahressummen) inkl. Veränderung zum Vorjahr in Prozent - Steiermark</t>
  </si>
  <si>
    <t>Tabelle 210: Nettoausgaben in Euro (Jahressummen) inkl. Veränderung zum Vorjahr in Prozent - Steiermark</t>
  </si>
  <si>
    <t>Tabelle 211: PLANUNG - Sicherung/Aus- und Aufbau der Betreuungs- und Pflegedienstleistungen im Bereich der Langzeitpflege gem. § 4 Abs. 3 PFG - Steiermark</t>
  </si>
  <si>
    <r>
      <t>Tabelle 212: Kernprodukte der Länder und Gemeinden für die Betreuung und Pflege 2024</t>
    </r>
    <r>
      <rPr>
        <b/>
        <vertAlign val="superscript"/>
        <sz val="12"/>
        <color theme="1"/>
        <rFont val="Calibri"/>
        <family val="2"/>
      </rPr>
      <t>1</t>
    </r>
    <r>
      <rPr>
        <b/>
        <sz val="12"/>
        <color theme="1"/>
        <rFont val="Calibri"/>
        <family val="2"/>
      </rPr>
      <t xml:space="preserve"> - Tirol</t>
    </r>
  </si>
  <si>
    <t>Tabelle 213: Gepflegte bzw. betreute Personen (Jahressummen) inkl. Veränderung zum Vorjahr in Prozent - Tirol</t>
  </si>
  <si>
    <t>Tabelle 214: Gepflegte bzw. betreute Personen nach Geschlecht prozentuale Verteilung (Stichtag 31.12.) - Tirol</t>
  </si>
  <si>
    <t>Tabelle 215: Gepflegte bzw. betreute Personen nach Altersgruppen prozentuale Verteilung (Stichtag 31.12.) - Tirol</t>
  </si>
  <si>
    <r>
      <t>Tabelle 216: Pflege- und Betreuungspersonen in VZÄ</t>
    </r>
    <r>
      <rPr>
        <b/>
        <vertAlign val="superscript"/>
        <sz val="12"/>
        <color theme="1"/>
        <rFont val="Calibri"/>
        <family val="2"/>
      </rPr>
      <t xml:space="preserve"> </t>
    </r>
    <r>
      <rPr>
        <b/>
        <sz val="12"/>
        <color theme="1"/>
        <rFont val="Calibri"/>
        <family val="2"/>
      </rPr>
      <t>(Stichtag 31.12.) inkl. Veränderung zum Vorjahr in Prozent - Tirol</t>
    </r>
  </si>
  <si>
    <t>Tabelle 217: Pflege- und Betreuungspersonen nach Geschlecht 2024 prozentuale Verteilung VZÄ (Stichtag 31.12.) - Tirol</t>
  </si>
  <si>
    <t>Tabelle 218: Bruttoausgaben in Euro (Jahressummen) inkl. Veränderung zum Vorjahr in Prozent - Tirol</t>
  </si>
  <si>
    <t>Tabelle 219: Nettoausgaben in Euro (Jahressummen) inkl. Veränderung zum Vorjahr in Prozent - Tirol</t>
  </si>
  <si>
    <t>Tabelle 220: PLANUNG - Sicherung/Aus- und Aufbau der Betreuungs- und Pflegedienstleistungen im Bereich der Langzeitpflege gem. § 4 Abs. 3 PFG - Tirol</t>
  </si>
  <si>
    <r>
      <t>Tabelle 221: Kernprodukte der Länder und Gemeinden für die Betreuung und Pflege 2024</t>
    </r>
    <r>
      <rPr>
        <b/>
        <vertAlign val="superscript"/>
        <sz val="12"/>
        <color theme="1"/>
        <rFont val="Calibri"/>
        <family val="2"/>
      </rPr>
      <t>1</t>
    </r>
    <r>
      <rPr>
        <b/>
        <sz val="12"/>
        <color theme="1"/>
        <rFont val="Calibri"/>
        <family val="2"/>
      </rPr>
      <t xml:space="preserve"> - Vorarlberg</t>
    </r>
  </si>
  <si>
    <t>Tabelle 222: Gepflegte bzw. betreute Personen (Jahressummen) inkl. Veränderung zum Vorjahr in Prozent - Vorarlberg</t>
  </si>
  <si>
    <t>Tabelle 223: Gepflegte bzw. betreute Personen nach Geschlecht prozentuale Verteilung (Stichtag 31.12.) - Vorarlberg</t>
  </si>
  <si>
    <t>Tabelle 224: Gepflegte bzw. betreute Personen nach Altersgruppen prozentuale Verteilung (Stichtag 31.12.) - Vorarlberg</t>
  </si>
  <si>
    <r>
      <t>Tabelle 225: Pflege- und Betreuungspersonen in VZÄ</t>
    </r>
    <r>
      <rPr>
        <b/>
        <vertAlign val="superscript"/>
        <sz val="12"/>
        <color theme="1"/>
        <rFont val="Calibri"/>
        <family val="2"/>
      </rPr>
      <t xml:space="preserve"> </t>
    </r>
    <r>
      <rPr>
        <b/>
        <sz val="12"/>
        <color theme="1"/>
        <rFont val="Calibri"/>
        <family val="2"/>
      </rPr>
      <t>(Stichtag 31.12.) inkl. Veränderung zum Vorjahr in Prozent - Vorarlberg</t>
    </r>
  </si>
  <si>
    <t>Tabelle 226: Pflege- und Betreuungspersonen nach Geschlecht 2024 prozentuale Verteilung VZÄ (Stichtag 31.12.) - Vorarlberg</t>
  </si>
  <si>
    <t>Tabelle 227: Bruttoausgaben in Euro (Jahressummen) inkl. Veränderung zum Vorjahr in Prozent - Vorarlberg</t>
  </si>
  <si>
    <t>Tabelle 228: Nettoausgaben in Euro (Jahressummen) inkl. Veränderung zum Vorjahr in Prozent - Vorarlberg</t>
  </si>
  <si>
    <t>Tabelle 229: PLANUNG - Sicherung/Aus- und Aufbau der Betreuungs- und Pflegedienstleistungen im Bereich der Langzeitpflege gem. § 4 Abs. 3 PFG - Vorarlberg</t>
  </si>
  <si>
    <r>
      <t>Tabelle 230: Kernprodukte der Länder und Gemeinden für die Betreuung und Pflege 2024</t>
    </r>
    <r>
      <rPr>
        <b/>
        <vertAlign val="superscript"/>
        <sz val="12"/>
        <color theme="1"/>
        <rFont val="Calibri"/>
        <family val="2"/>
      </rPr>
      <t>1</t>
    </r>
    <r>
      <rPr>
        <b/>
        <sz val="12"/>
        <color theme="1"/>
        <rFont val="Calibri"/>
        <family val="2"/>
      </rPr>
      <t xml:space="preserve"> - Wien</t>
    </r>
  </si>
  <si>
    <t>Tabelle 231: Gepflegte bzw. betreute Personen (Jahressummen) inkl. Veränderung zum Vorjahr in Prozent - Wien</t>
  </si>
  <si>
    <t>Tabelle 232: Gepflegte bzw. betreute Personen nach Geschlecht prozentuale Verteilung (Stichtag 31.12.) - Wien</t>
  </si>
  <si>
    <t>Tabelle 233: Gepflegte bzw. betreute Personen nach Altersgruppen prozentuale Verteilung (Stichtag 31.12.) - Wien</t>
  </si>
  <si>
    <r>
      <t>Tabelle 234: Pflege- und Betreuungspersonen in VZÄ</t>
    </r>
    <r>
      <rPr>
        <b/>
        <vertAlign val="superscript"/>
        <sz val="12"/>
        <color theme="1"/>
        <rFont val="Calibri"/>
        <family val="2"/>
      </rPr>
      <t xml:space="preserve"> </t>
    </r>
    <r>
      <rPr>
        <b/>
        <sz val="12"/>
        <color theme="1"/>
        <rFont val="Calibri"/>
        <family val="2"/>
      </rPr>
      <t>(Stichtag 31.12.) inkl. Veränderung zum Vorjahr in Prozent - Wien</t>
    </r>
  </si>
  <si>
    <t>Tabelle 235: Pflege- und Betreuungspersonen nach Geschlecht 2024 prozentuale Verteilung VZÄ (Stichtag 31.12.) - Wien</t>
  </si>
  <si>
    <t>Tabelle 236: Bruttoausgaben in Euro (Jahressummen) inkl. Veränderung zum Vorjahr in Prozent - Wien</t>
  </si>
  <si>
    <t>Tabelle 237: Nettoausgaben in Euro (Jahressummen) inkl. Veränderung zum Vorjahr in Prozent - Wien</t>
  </si>
  <si>
    <t>Tabelle 238: PLANUNG - Sicherung/Aus- und Aufbau der Betreuungs- und Pflegedienstleistungen im Bereich der Langzeitpflege gem. § 4 Abs. 3 PFG - Wien</t>
  </si>
  <si>
    <t>Tabelle 239: Erläuterungen zu den Dienstleistungen und Leistungseinheiten</t>
  </si>
  <si>
    <t>1.024,20 €</t>
  </si>
  <si>
    <t>1.123,50 €</t>
  </si>
  <si>
    <t>1.175,20 €</t>
  </si>
  <si>
    <t>1.641,10 €</t>
  </si>
  <si>
    <t>1.568,90 €</t>
  </si>
  <si>
    <t>1.430,20 €</t>
  </si>
  <si>
    <t>1.351,80 €</t>
  </si>
  <si>
    <t>1.776,50 €</t>
  </si>
  <si>
    <t>1.879,50 €</t>
  </si>
  <si>
    <t>2.061,80 €</t>
  </si>
  <si>
    <t>2.156,60 €</t>
  </si>
  <si>
    <t>Männer und Frauen</t>
  </si>
  <si>
    <t>Erstmalige Zuerkennungen im Berichtsjahr</t>
  </si>
  <si>
    <t>AngB nach § 21h BPGG</t>
  </si>
  <si>
    <t>AngB nach §§ 21g und 21h BPGG</t>
  </si>
  <si>
    <t>Tabelle 144: Inanspruchnahme sozialer Dienste im häuslichen Umfeld (mobiler Pflegedienste) nach Ausmaß und Betreuungsform im Vergleich, 2024</t>
  </si>
  <si>
    <t>Tabelle 145: Inanspruchnahme professioneller Pflegeleistungen durch Pflegegeldbezieher:innen, 2024</t>
  </si>
  <si>
    <t>Tabelle 12: Anzahl Auszubildende (PA, PFA, Diplom) inklusive neuer Ausbildungen 2014 bis 2024</t>
  </si>
  <si>
    <t>Tabelle 10: Pflegepersonen pro Bundesland und Berufsgruppe in Prozent, 2024</t>
  </si>
  <si>
    <t>Statistik Austria</t>
  </si>
  <si>
    <t>Litauen</t>
  </si>
  <si>
    <t xml:space="preserve">Tabelle 126: Kenntnisstand der Hauptbetreuungspersonen zum Krankheitsbild Demenz - Subjektive Einschätzung der Kenntnis der Betreuungspersonen über das Krankheitsbild Demenz, 2024 </t>
  </si>
  <si>
    <t>Tabelle 127: Qualität der Pflege - Versorgungssituation der PGB</t>
  </si>
  <si>
    <t>Tabelle 150: Auszahlungen Pflegefonds in Mio. Euro (Jahressummen)</t>
  </si>
  <si>
    <r>
      <t>Mobile
Dienste</t>
    </r>
    <r>
      <rPr>
        <b/>
        <vertAlign val="superscript"/>
        <sz val="10"/>
        <color theme="1"/>
        <rFont val="Calibri"/>
        <family val="2"/>
        <scheme val="minor"/>
      </rPr>
      <t>1</t>
    </r>
  </si>
  <si>
    <r>
      <t>Stationäre
Dienste</t>
    </r>
    <r>
      <rPr>
        <b/>
        <vertAlign val="superscript"/>
        <sz val="10"/>
        <color theme="1"/>
        <rFont val="Calibri"/>
        <family val="2"/>
        <scheme val="minor"/>
      </rPr>
      <t>1</t>
    </r>
  </si>
  <si>
    <r>
      <t>Teilstationäre
Dienste</t>
    </r>
    <r>
      <rPr>
        <b/>
        <vertAlign val="superscript"/>
        <sz val="10"/>
        <color theme="1"/>
        <rFont val="Calibri"/>
        <family val="2"/>
        <scheme val="minor"/>
      </rPr>
      <t>1</t>
    </r>
  </si>
  <si>
    <r>
      <t>Alternative
Wohnformen</t>
    </r>
    <r>
      <rPr>
        <b/>
        <vertAlign val="superscript"/>
        <sz val="10"/>
        <color theme="1"/>
        <rFont val="Calibri"/>
        <family val="2"/>
        <scheme val="minor"/>
      </rPr>
      <t>1,2</t>
    </r>
  </si>
  <si>
    <r>
      <t>Teilstationäre
Dienste</t>
    </r>
    <r>
      <rPr>
        <b/>
        <vertAlign val="superscript"/>
        <sz val="10"/>
        <color theme="1"/>
        <rFont val="Calibri"/>
        <family val="2"/>
        <scheme val="minor"/>
      </rPr>
      <t>3</t>
    </r>
  </si>
  <si>
    <r>
      <t>Stationäre
Dienste</t>
    </r>
    <r>
      <rPr>
        <b/>
        <vertAlign val="superscript"/>
        <sz val="10"/>
        <color theme="1"/>
        <rFont val="Calibri"/>
        <family val="2"/>
        <scheme val="minor"/>
      </rPr>
      <t>1,3</t>
    </r>
  </si>
  <si>
    <r>
      <t>Mobile
Dienste</t>
    </r>
    <r>
      <rPr>
        <b/>
        <vertAlign val="superscript"/>
        <sz val="10"/>
        <color theme="1"/>
        <rFont val="Calibri"/>
        <family val="2"/>
        <scheme val="minor"/>
      </rPr>
      <t>3</t>
    </r>
  </si>
  <si>
    <t>615,16 Mio.</t>
  </si>
  <si>
    <t>45,77 Mio.</t>
  </si>
  <si>
    <t>35,8 Mio.</t>
  </si>
  <si>
    <t>14,12 Mio.</t>
  </si>
  <si>
    <t>37,22 Mio.</t>
  </si>
  <si>
    <t>23,01 Mio.</t>
  </si>
  <si>
    <t>2,82 Mrd.</t>
  </si>
  <si>
    <t>Landesstelle Bgld</t>
  </si>
  <si>
    <t>Landesstelle Ktn</t>
  </si>
  <si>
    <t>Landesstelle NÖ</t>
  </si>
  <si>
    <t>Landesstelle OÖ</t>
  </si>
  <si>
    <t>Landesstelle Sbg</t>
  </si>
  <si>
    <t>Landesstelle Stmk</t>
  </si>
  <si>
    <t>Landesstelle Tirol</t>
  </si>
  <si>
    <t>Landesstelle Vbg</t>
  </si>
  <si>
    <t>Landesstelle Wien</t>
  </si>
  <si>
    <t>Quellen: Statistik Austria, Pflegedienstleistungsstatistik. Sozialministeriumsservice, Auswertungen zur 24-Stunden-Betreuung. Dachverband der Sozialversicherungsträger, Pflegegeldinformationssystem (PFIF). Gesundheit Österreich GmbH, Hospiz- und Palliativdatenbank</t>
  </si>
  <si>
    <t>Tabelle 66: Anteil der Anspruchsberechtigten an der Wohnbevölkerung</t>
  </si>
  <si>
    <t>Tabelle 70: Kostenentwicklung des Bundespflegegeldes (Veränderung zum Vorjahr in Prozent) seit 1994</t>
  </si>
  <si>
    <t>Alten- und Pflegeheime</t>
  </si>
  <si>
    <r>
      <rPr>
        <b/>
        <sz val="12"/>
        <rFont val="Calibri"/>
        <family val="2"/>
      </rPr>
      <t>Definition</t>
    </r>
    <r>
      <rPr>
        <sz val="12"/>
        <rFont val="Calibri"/>
        <family val="2"/>
      </rPr>
      <t xml:space="preserve">: Case- und Caremanagement gemäß § 3 Abs. 9 PFG umfasst Angebote 
1. der Sozial-, Betreuungs- und Pflegeplanung auf Basis einer individuellen Bedarfsfeststellung, 
2. der Organisation der notwendigen Betreuungs- und Pflegedienste und 
3. des Nahtstellenmanagements. 
Multiprofessionelle Teams können eingesetzt werden.
</t>
    </r>
    <r>
      <rPr>
        <b/>
        <sz val="12"/>
        <rFont val="Calibri"/>
        <family val="2"/>
      </rPr>
      <t xml:space="preserve">
Beispiele</t>
    </r>
    <r>
      <rPr>
        <sz val="12"/>
        <rFont val="Calibri"/>
        <family val="2"/>
      </rPr>
      <t xml:space="preserve">: Planungs- Beratungs- und Organisations- und Vermittlungsleistungen in der Senioren- und Pflegearbeit (mobil oder an Servicestellen/Stützpunkten).
</t>
    </r>
    <r>
      <rPr>
        <b/>
        <sz val="12"/>
        <rFont val="Calibri"/>
        <family val="2"/>
      </rPr>
      <t xml:space="preserve">
Nicht zu erfassen sind</t>
    </r>
    <r>
      <rPr>
        <sz val="12"/>
        <rFont val="Calibri"/>
        <family val="2"/>
      </rPr>
      <t>: im Rahmen von mobilen Diensten erbrachte Beratungsleistungen.</t>
    </r>
  </si>
  <si>
    <t>Davon Zuerkennung eines höheren Pflegegeldes</t>
  </si>
  <si>
    <t>Tabelle 15: Antragsentwicklung Pflegegeld 2014 - 2024</t>
  </si>
  <si>
    <t>Tabelle 55: Verteilung Anspruchsberechtigte in Pflegegeldstufen in Prozent (n=495.769)</t>
  </si>
  <si>
    <t>Tabelle 99: Angehörigenbonus - Bezieher:innen nach Leistungsart und Entscheidungsträger (Stand Dezemeber 2024)</t>
  </si>
  <si>
    <t>Tabelle 124: Anteil der erfolgreichen Hausbesuche bei Pflegegeldbeziehern:Pflegegeldbezieherinnen, 2024</t>
  </si>
  <si>
    <t>Davon erstmalige Zuerkennungen</t>
  </si>
  <si>
    <t>Tabellenband Pflegevorsorgebericht 2024</t>
  </si>
  <si>
    <t>• Im Tabellenband finden sich alle für die Erstellung des Pflegevorsorgeberichts
verwendeten Daten in tabellarischer Form.</t>
  </si>
  <si>
    <t>• Kapitel 2 „Aktuelles aus der Pflegevorsorge“ gibt einen Überblick über aktuelle
Entwicklungen und Neuerungen in der Pflegevorsorge von Seiten des Bundes und
der Länder.</t>
  </si>
  <si>
    <t>• In Kapitel 1 „Das österreichische Pflegevorsorgesystem“ werden Grundlagen
der Pflegevorsorge in Österreich dargestellt.</t>
  </si>
  <si>
    <t>Kapitel 1: das österreichische Pflegevorsorgesystem</t>
  </si>
  <si>
    <t>Kapitel 2: Aktuelles aus der Pflegevorsorge</t>
  </si>
  <si>
    <t>Kapitel 3: Leistungen</t>
  </si>
  <si>
    <t>Unterkapitel 3.1.1: Pflegegeld</t>
  </si>
  <si>
    <t>Tabellen 1-9</t>
  </si>
  <si>
    <t>Tabellen 10-12</t>
  </si>
  <si>
    <t>Tabellen 13-86</t>
  </si>
  <si>
    <t>Unterkapitel 3.1.2: Maßnahmen für pflegende Angehörige</t>
  </si>
  <si>
    <t>Tabellen 87-108</t>
  </si>
  <si>
    <t>Unterkapitel 3.1.3: Förderung zur 24-Stunden-Betreuung</t>
  </si>
  <si>
    <t>Tabellen 109-121</t>
  </si>
  <si>
    <t>Unterkapitel 3.1.4: Qualitätssicherung: Hausbesuche</t>
  </si>
  <si>
    <t>Tabellen 122-145</t>
  </si>
  <si>
    <t>Unterkapitel 3.2: Soziale Dienstleistungen Österreich</t>
  </si>
  <si>
    <t>Tabellen 146-157</t>
  </si>
  <si>
    <t>Unterkapitel 3.2: Soziale Dienstleistungen Burgenland</t>
  </si>
  <si>
    <t>Unterkapitel 3.2: Soziale Dienstleistungen Kärnten</t>
  </si>
  <si>
    <t>Unterkapitel 3.2: Soziale Dienstleistungen Niederösterreich</t>
  </si>
  <si>
    <t>Unterkapitel 3.2: Soziale Dienstleistungen Oberösterreich</t>
  </si>
  <si>
    <t>Unterkapitel 3.2: Soziale Dienstleistungen Salzburg</t>
  </si>
  <si>
    <t>Unterkapitel 3.2: Soziale Dienstleistungen Tirol</t>
  </si>
  <si>
    <t>Unterkapitel 3.2: Soziale Dienstleistungen Vorarlberg</t>
  </si>
  <si>
    <t>Unterkapitel 3.2: Soziale Dienstleistungen Wien</t>
  </si>
  <si>
    <t>Unterkapitel 3.2: Soziale Dienstleistungen Steiermark</t>
  </si>
  <si>
    <t>Erläuterungen</t>
  </si>
  <si>
    <t>Tabellen 158-166</t>
  </si>
  <si>
    <t>Tabellen 167-175</t>
  </si>
  <si>
    <t>Tabelle 176-184</t>
  </si>
  <si>
    <t>Tabelle 185-193</t>
  </si>
  <si>
    <t>Tabellen 194-202</t>
  </si>
  <si>
    <t>Tabellen 203-211</t>
  </si>
  <si>
    <t>Tabellen 212-220</t>
  </si>
  <si>
    <t>Tabellen 221-229</t>
  </si>
  <si>
    <t>Tabelle 230-238</t>
  </si>
  <si>
    <t>Tabell 239</t>
  </si>
  <si>
    <t>Die Daten für den Pflegevorsorgebericht wurden vom Dachverband der Sozialversicherungsträger aus der Anwendung „Pflegegeldinformation – PFIF“ (Pflegegeld), dem Sozialministeriumservice (Pflegekarenzgeld, 24-Stunden-Betreuung), der Sozialversicherung der Selbstständigen (Hausbesuche zur Qualitätssicherung), der Statistik Austria (soziale Dienstleistungen) und den Bundesländern zur Verfügung gestellt.</t>
  </si>
  <si>
    <t>Der 30. Jahresbericht erstreckt sich über den Zeitraum von 1. Jänner bis 31. Dezember
2024. Falls nicht anders ausgewiesen, beziehen sich die Daten im Bericht immer auf das Berichtsjahr 2024. In Ermangelung von Datenmaterial für die Darstellung weiterer Geschlechtsidentitäten werden im Bericht Daten nur für die Geschlechtsidentitäten „weiblich“  und „männlich“ dargestellt.</t>
  </si>
  <si>
    <r>
      <rPr>
        <b/>
        <sz val="8"/>
        <color theme="1"/>
        <rFont val="Calibri"/>
        <family val="2"/>
        <scheme val="minor"/>
      </rPr>
      <t>Impressum</t>
    </r>
    <r>
      <rPr>
        <sz val="8"/>
        <color theme="1"/>
        <rFont val="Calibri"/>
        <family val="2"/>
        <scheme val="minor"/>
      </rPr>
      <t xml:space="preserve">
</t>
    </r>
    <r>
      <rPr>
        <b/>
        <sz val="8"/>
        <color theme="1"/>
        <rFont val="Calibri"/>
        <family val="2"/>
        <scheme val="minor"/>
      </rPr>
      <t>Medieninhaber, Verleger und Herausgeber:</t>
    </r>
    <r>
      <rPr>
        <sz val="8"/>
        <color theme="1"/>
        <rFont val="Calibri"/>
        <family val="2"/>
        <scheme val="minor"/>
      </rPr>
      <t xml:space="preserve">
Bundesministerium für Arbeit, Soziales, Gesundheit, Pflege und Konsumentenschutz (BMASGPK),
Stubenring 1, 1010 Wien
sozialministerium.at</t>
    </r>
  </si>
  <si>
    <r>
      <rPr>
        <b/>
        <sz val="8"/>
        <color theme="1"/>
        <rFont val="Calibri"/>
        <family val="2"/>
        <scheme val="minor"/>
      </rPr>
      <t>Copyright und Haftung</t>
    </r>
    <r>
      <rPr>
        <sz val="8"/>
        <color theme="1"/>
        <rFont val="Calibri"/>
        <family val="2"/>
        <scheme val="minor"/>
      </rPr>
      <t xml:space="preserve">
Auszugsweiser Abdruck ist nur mit Quellenangabe gestattet, alle sonstigen Rechte sind ohne
schriftliche Zustimmung des Medieninhabers unzulässig. Es wird darauf verwiesen, dass alle
Angaben in dieser Publikation trotz sorgfältiger Bearbeitung ohne Gewähr erfolgen und eine
Haftung des Bundesministeriums und der Autorin / des Autors ausgeschlossen ist. Rechtausführungen
stellen die unverbindliche Meinung der Autorin / des Autors dar und können der
Rechtsprechung der unabhängigen Gerichte keinesfalls vorgreifen.
Im Falle von Zitierungen (im Zuge von wissenschaftlichen Arbeiten) ist als Quellenangabe anzugeben:
Bundesministerium für Arbeit, Soziales, Gesundheit, Pflege und Konsumentenschutz
(BMASGPK) (Hg.); Titel der jeweiligen Publikation, Erscheinungsjahr.
Diese und weitere Publikationen sind kostenlos über das Broschürenservice des Sozialministeriums
unter www.sozialministerium.gv.at/broschuerenservice sowie unter der Telefonnummer
01 711 00-86 25 25 zu beziehen.</t>
    </r>
  </si>
  <si>
    <t>Verzeichnis</t>
  </si>
  <si>
    <t>Bezieher:innen</t>
  </si>
  <si>
    <t xml:space="preserve">Tabelle 67: Anzahl der Anspruchsberechtigten in den jeweiligen PG-Stufen in Österreich </t>
  </si>
  <si>
    <r>
      <t>Tabelle 38: Durchschnittliche Verfahrensdauer bei Gewährung sowie gewichtet</t>
    </r>
    <r>
      <rPr>
        <b/>
        <vertAlign val="superscript"/>
        <sz val="12"/>
        <rFont val="Calibri"/>
        <family val="2"/>
        <scheme val="minor"/>
      </rPr>
      <t>1</t>
    </r>
    <r>
      <rPr>
        <b/>
        <sz val="12"/>
        <rFont val="Calibri"/>
        <family val="2"/>
        <scheme val="minor"/>
      </rPr>
      <t xml:space="preserve"> in Tagen (2015-2024) </t>
    </r>
  </si>
  <si>
    <t xml:space="preserve">Tabelle 58: PG-Bezieher:innen in EWR Staaten und der Schweiz im Jahr 2024 </t>
  </si>
  <si>
    <t>Finnland</t>
  </si>
  <si>
    <t>Tschechien</t>
  </si>
  <si>
    <t>Gesamtergebnis</t>
  </si>
  <si>
    <t>Tabelle 59: Entwicklung von PG-Bezieher:innen in EWR-Staaten und der Schweiz (2014 - 2024)</t>
  </si>
  <si>
    <r>
      <rPr>
        <vertAlign val="superscript"/>
        <sz val="12"/>
        <color theme="1"/>
        <rFont val="Corbel"/>
        <family val="2"/>
      </rPr>
      <t>1</t>
    </r>
    <r>
      <rPr>
        <sz val="11"/>
        <color theme="1"/>
        <rFont val="Corbel"/>
        <family val="2"/>
      </rPr>
      <t xml:space="preserve"> Deutschland, Finnland, Österreich und Italien stellen Daten für die sozialen Komponenten der Langzeitpflege nicht gesondert zur Verfügung. Diese sind aber teilweise in den gesundheitlichen Komponenten und damit auch in den Gesamtausgaben enthalten.</t>
    </r>
  </si>
  <si>
    <r>
      <rPr>
        <vertAlign val="superscript"/>
        <sz val="11"/>
        <rFont val="Corbel"/>
        <family val="2"/>
      </rPr>
      <t xml:space="preserve">1 </t>
    </r>
    <r>
      <rPr>
        <sz val="11"/>
        <rFont val="Corbel"/>
        <family val="2"/>
      </rPr>
      <t>Unter Gewichtung wird verstanden, dass die Verfahrensdauer in Relation zum Anteil an Erst- und Erhöhungsanträgen der drei Träger PVA, BVAEB und SVS berücksichtigt wird.</t>
    </r>
  </si>
  <si>
    <t>Tabelle 16: Antragsbewegung für Neuzuerkennung des Pflegegeldes - Gesamtes Bundesgebiet und Ausland</t>
  </si>
  <si>
    <t xml:space="preserve">Tabelle 17: Antragsbewegung für Erhöhung des Pflegegeldes - Gesamtes Bundesgebiet und Ausland </t>
  </si>
  <si>
    <t>Tabelle 18: Antragsbewegung für Neuzuerkennung des Pflegegeldes - Bundesland Burgenland</t>
  </si>
  <si>
    <t>Tabelle 19: Antragsbewegung für Erhöhung des Pflegegeldes - Bundesland Burgenland</t>
  </si>
  <si>
    <t>Tabelle 20: Antragsbewegung für Neuzuerkennung des Pflegegeldes - Bundesland Kärnten</t>
  </si>
  <si>
    <t>Tabelle 21: Antragsbewegung für Erhöhung des Pflegegeldes - Bundesland Kärnten</t>
  </si>
  <si>
    <t>Tabelle 22: Antragsbewegung für Neuzuerkennung des Pflegegeldes - Bundesland Oberösterreich</t>
  </si>
  <si>
    <t>Tabelle 23: Antragsbewegung für Erhöhung des Pflegegeldes - Bundesland Oberösterreich</t>
  </si>
  <si>
    <t>Tabelle 24: Antragsbewegung für Neuzuerkennung des Pflegegeldes - Bundesland Niederösterreich</t>
  </si>
  <si>
    <t>Tabelle 25: Antragsbewegung für Erhöhung des Pflegegeldes - Bundesland Niederösterreich</t>
  </si>
  <si>
    <t>Tabelle 26: Antragsbewegung für Neuzuerkennung des Pflegegeldes - Bundesland Salzburg</t>
  </si>
  <si>
    <t>Tabelle 27: Antragsbewegung für Erhöhung des Pflegegeldes - Bundesland Salzburg</t>
  </si>
  <si>
    <t>Tabelle 28: Antragsbewegung für Neuzuerkennung des Pflegegeldes - Bundesland Steiermark</t>
  </si>
  <si>
    <t>Tabelle 29: Antragsbewegung für Erhöhung des Pflegegeldes - Bundesland Steiermark</t>
  </si>
  <si>
    <t>Tabelle 30: Antragsbewegung für Neuzuerkennung des Pflegegeldes - Bundesland Tirol</t>
  </si>
  <si>
    <t>Tabelle 31: Antragsbewegung für Erhöhung des Pflegegeldes - Bundesland Tirol</t>
  </si>
  <si>
    <t>Tabelle 32: Antragsbewegung für Neuzuerkennung des Pflegegeldes - Bundesland Vorarlberg</t>
  </si>
  <si>
    <t>Tabelle 33: Antragsbewegung für Erhöhung des Pflegegeldes - Bundesland Vorarlberg</t>
  </si>
  <si>
    <t xml:space="preserve">Tabelle 34: Antragsbewegung für Neuzuerkennung des Pflegegeldes - Bundesland Wien </t>
  </si>
  <si>
    <t xml:space="preserve">Tabelle 35: Antragsbewegung für Erhöhung des Pflegegeldes - Bundesland Wien </t>
  </si>
  <si>
    <t>Tabelle 36: Antragsbewegung für Neuzuerkennung des Pflegegeldes - Ausland</t>
  </si>
  <si>
    <t>Tabelle 37: Antragsbewegung für Erhöhung des Pflegegeldes - Ausland</t>
  </si>
  <si>
    <t>1) In diesen Beträgen sind die Verwaltungskosten enthalten.</t>
  </si>
  <si>
    <r>
      <rPr>
        <vertAlign val="superscript"/>
        <sz val="11"/>
        <color theme="1"/>
        <rFont val="Corbel"/>
        <family val="2"/>
      </rPr>
      <t xml:space="preserve">1) </t>
    </r>
    <r>
      <rPr>
        <sz val="11"/>
        <color theme="1"/>
        <rFont val="Corbel"/>
        <family val="2"/>
      </rPr>
      <t>Datenstand 30.9.2020</t>
    </r>
  </si>
  <si>
    <r>
      <rPr>
        <vertAlign val="superscript"/>
        <sz val="11"/>
        <rFont val="Corbel"/>
        <family val="2"/>
      </rPr>
      <t>1</t>
    </r>
    <r>
      <rPr>
        <sz val="11"/>
        <rFont val="Corbel"/>
        <family val="2"/>
      </rPr>
      <t>„erfolgreich“: HB wurde durchgeführt; „nicht erfolgreich“: HB wurde telefonisch abgesagt oder konnte vor Ort nicht durchgeführt werden</t>
    </r>
  </si>
  <si>
    <r>
      <rPr>
        <vertAlign val="superscript"/>
        <sz val="11"/>
        <rFont val="Corbel"/>
        <family val="2"/>
      </rPr>
      <t>2</t>
    </r>
    <r>
      <rPr>
        <sz val="11"/>
        <rFont val="Corbel"/>
        <family val="2"/>
      </rPr>
      <t>Kosten: Kosten umfassen Gesamtkosten lt. Abrechnung SVS für das betreffende Jahr</t>
    </r>
  </si>
  <si>
    <r>
      <rPr>
        <vertAlign val="superscript"/>
        <sz val="9"/>
        <rFont val="Corbel"/>
        <family val="2"/>
      </rPr>
      <t>1)</t>
    </r>
    <r>
      <rPr>
        <sz val="9"/>
        <rFont val="Corbel"/>
        <family val="2"/>
      </rPr>
      <t xml:space="preserve"> Dienste der Langzeitpflege, soweit sie aus Mitteln der Sozialhilfe/Mindestsicherung bzw. sonstigen öffentlichen Mitteln (mit-)finanziert werden; ohne Leistungen der Behindertenhilfe und der Grundversorgung.</t>
    </r>
  </si>
  <si>
    <r>
      <rPr>
        <vertAlign val="superscript"/>
        <sz val="9"/>
        <rFont val="Corbel"/>
        <family val="2"/>
      </rPr>
      <t>2)</t>
    </r>
    <r>
      <rPr>
        <sz val="9"/>
        <rFont val="Corbel"/>
        <family val="2"/>
      </rPr>
      <t xml:space="preserve"> Summe der Bundesländer. Hinsichtlich der einzelnen Positionen sind die Anmerkungen in den Fußnoten zu den einzelnen Bundesländern mit zu berücksichtigen.</t>
    </r>
  </si>
  <si>
    <r>
      <rPr>
        <vertAlign val="superscript"/>
        <sz val="9"/>
        <rFont val="Corbel"/>
        <family val="2"/>
      </rPr>
      <t>3)</t>
    </r>
    <r>
      <rPr>
        <sz val="9"/>
        <rFont val="Corbel"/>
        <family val="2"/>
      </rPr>
      <t xml:space="preserve"> Bruttoausgaben abzüglich Beiträge/Ersätze (von betreuten Personen, Angehörigen, Drittverpflichteten) und sonstige Einnahmen (z.B. Mittel aus Landesgesundheitsfonds).</t>
    </r>
  </si>
  <si>
    <r>
      <rPr>
        <vertAlign val="superscript"/>
        <sz val="9"/>
        <rFont val="Corbel"/>
        <family val="2"/>
      </rPr>
      <t xml:space="preserve">1) </t>
    </r>
    <r>
      <rPr>
        <sz val="9"/>
        <rFont val="Corbel"/>
        <family val="2"/>
      </rPr>
      <t>Summe der Bundesländer. Hinsichtlich der einzelnen Positionen sind die Anmerkungen in den Fußnoten zu den einzelnen Bundesländern zu berücksichtigen.</t>
    </r>
  </si>
  <si>
    <r>
      <rPr>
        <vertAlign val="superscript"/>
        <sz val="9"/>
        <rFont val="Corbel"/>
        <family val="2"/>
      </rPr>
      <t>2)</t>
    </r>
    <r>
      <rPr>
        <sz val="9"/>
        <rFont val="Corbel"/>
        <family val="2"/>
      </rPr>
      <t xml:space="preserve"> Jahre 2011 bis 2016 nicht mit den folgenden Jahren vergleichbar, da Wien seit 2017 Leistungserbringende in den Bereichen Hausgemeinschaften und Betreutes Wohnen nicht mehr bei den alternativen Wohnformen, sondern bei den stationären Diensten erfasst.</t>
    </r>
  </si>
  <si>
    <r>
      <rPr>
        <vertAlign val="superscript"/>
        <sz val="9"/>
        <rFont val="Corbel"/>
        <family val="2"/>
      </rPr>
      <t>3)</t>
    </r>
    <r>
      <rPr>
        <sz val="9"/>
        <rFont val="Corbel"/>
        <family val="2"/>
      </rPr>
      <t xml:space="preserve"> Jahre 2011 bis 2022 nicht mit den folgenden Jahren vergleichbar, da Wien seit 2023 Sozial betreutes Wohnen im Rahmen der Wohnungslosenhilfe nicht mehr bei den alternativen Wohnformen erfasst.</t>
    </r>
  </si>
  <si>
    <r>
      <rPr>
        <vertAlign val="superscript"/>
        <sz val="9"/>
        <rFont val="Corbel"/>
        <family val="2"/>
      </rPr>
      <t>1)</t>
    </r>
    <r>
      <rPr>
        <sz val="9"/>
        <rFont val="Corbel"/>
        <family val="2"/>
      </rPr>
      <t xml:space="preserve"> Summe der Bundesländer. Hinsichtlich der einzelnen Positionen sind die Anmerkungen in den Fußnoten zu den einzelnen Bundesländern zu berücksichtigen.</t>
    </r>
  </si>
  <si>
    <r>
      <rPr>
        <vertAlign val="superscript"/>
        <sz val="9"/>
        <rFont val="Corbel"/>
        <family val="2"/>
      </rPr>
      <t>1)</t>
    </r>
    <r>
      <rPr>
        <sz val="9"/>
        <rFont val="Corbel"/>
        <family val="2"/>
      </rPr>
      <t xml:space="preserve"> Bereinigung im Jahresbericht 2013 (Niederösterreich 2012).</t>
    </r>
  </si>
  <si>
    <r>
      <rPr>
        <vertAlign val="superscript"/>
        <sz val="9"/>
        <rFont val="Corbel"/>
        <family val="2"/>
      </rPr>
      <t>2)</t>
    </r>
    <r>
      <rPr>
        <sz val="9"/>
        <rFont val="Corbel"/>
        <family val="2"/>
      </rPr>
      <t xml:space="preserve"> Für das Jahr 2014 wurde der Mittelvorgriff Wiens (4,8 Millionen Euro aus 2015) berücksichtigt und im Jahr 2015 abgezogen.</t>
    </r>
  </si>
  <si>
    <r>
      <rPr>
        <vertAlign val="superscript"/>
        <sz val="9"/>
        <rFont val="Corbel"/>
        <family val="2"/>
      </rPr>
      <t>3)</t>
    </r>
    <r>
      <rPr>
        <sz val="9"/>
        <rFont val="Corbel"/>
        <family val="2"/>
      </rPr>
      <t xml:space="preserve"> Für die Jahre 2019, 2020 und 2021 ergeben sich die Beträge nach Abzug des Vergleichsbeitrages 24-Stunden-Betreuung.
</t>
    </r>
  </si>
  <si>
    <r>
      <rPr>
        <vertAlign val="superscript"/>
        <sz val="9"/>
        <color theme="1"/>
        <rFont val="Corbel"/>
        <family val="2"/>
      </rPr>
      <t xml:space="preserve">1) </t>
    </r>
    <r>
      <rPr>
        <sz val="9"/>
        <color theme="1"/>
        <rFont val="Corbel"/>
        <family val="2"/>
      </rPr>
      <t>Summe der Bundesländer. Hinsichtlich der einzelnen Positionen sind die Anmerkungen in den Fußnoten zu den einzelnen Bundesländern zu berücksichtigen.</t>
    </r>
  </si>
  <si>
    <r>
      <rPr>
        <vertAlign val="superscript"/>
        <sz val="9"/>
        <color theme="1"/>
        <rFont val="Corbel"/>
        <family val="2"/>
      </rPr>
      <t>2)</t>
    </r>
    <r>
      <rPr>
        <sz val="9"/>
        <color theme="1"/>
        <rFont val="Corbel"/>
        <family val="2"/>
      </rPr>
      <t xml:space="preserve"> Jahre 2013 bis 2016 nicht mit den folgenden Jahren vergleichbar, da Wien seit 2017 Leistungserbringende in den Bereichen Hausgemeinschaften und Betreutes Wohnen nicht mehr bei den alternativen Wohnformen, sondern bei den stationären Diensten erfasst.</t>
    </r>
  </si>
  <si>
    <r>
      <rPr>
        <vertAlign val="superscript"/>
        <sz val="9"/>
        <color theme="1"/>
        <rFont val="Corbel"/>
        <family val="2"/>
      </rPr>
      <t>3)</t>
    </r>
    <r>
      <rPr>
        <sz val="9"/>
        <color theme="1"/>
        <rFont val="Corbel"/>
        <family val="2"/>
      </rPr>
      <t xml:space="preserve"> Jahre 2013 bis 2022 nicht mit den folgenden Jahren vergleichbar, da Wien seit 2023 Sozial betreutes Wohnen im Rahmen der Wohnungslosenhilfe nicht mehr bei den alternativen Wohnformen erfasst.</t>
    </r>
  </si>
  <si>
    <r>
      <rPr>
        <vertAlign val="superscript"/>
        <sz val="9"/>
        <color theme="1"/>
        <rFont val="Corbel"/>
        <family val="2"/>
      </rPr>
      <t>1)</t>
    </r>
    <r>
      <rPr>
        <sz val="9"/>
        <color theme="1"/>
        <rFont val="Corbel"/>
        <family val="2"/>
      </rPr>
      <t xml:space="preserve"> Summe der Bundesländer. Hinsichtlich der einzelnen Positionen sind die Anmerkungen in den Fußnoten zu den einzelnen Bundesländern zu berücksichtigen.</t>
    </r>
  </si>
  <si>
    <r>
      <rPr>
        <vertAlign val="superscript"/>
        <sz val="9"/>
        <rFont val="Corbel"/>
        <family val="2"/>
      </rPr>
      <t xml:space="preserve">1) </t>
    </r>
    <r>
      <rPr>
        <sz val="9"/>
        <rFont val="Corbel"/>
        <family val="2"/>
      </rPr>
      <t>Für Wien erfolgt aufgrund fehlender Daten die Berechnung des Versorgungsgrades ohne Selbstzahler:innen.</t>
    </r>
  </si>
  <si>
    <r>
      <rPr>
        <vertAlign val="superscript"/>
        <sz val="9"/>
        <color theme="1"/>
        <rFont val="Corbel"/>
        <family val="2"/>
      </rPr>
      <t>1)</t>
    </r>
    <r>
      <rPr>
        <sz val="9"/>
        <color theme="1"/>
        <rFont val="Corbel"/>
        <family val="2"/>
      </rPr>
      <t xml:space="preserve"> Jahre 2011 bis 2016 nicht mit den folgenden Jahren vergleichbar, da Wien seit 2017 Leistungserbringende in den Bereichen Hausgemeinschaften und Betreutes Wohnen nicht mehr bei den alternativen Wohnformen, sondern bei den stationären Diensten erfasst.</t>
    </r>
  </si>
  <si>
    <r>
      <rPr>
        <vertAlign val="superscript"/>
        <sz val="9"/>
        <color theme="1"/>
        <rFont val="Corbel"/>
        <family val="2"/>
      </rPr>
      <t>2)</t>
    </r>
    <r>
      <rPr>
        <sz val="9"/>
        <color theme="1"/>
        <rFont val="Corbel"/>
        <family val="2"/>
      </rPr>
      <t xml:space="preserve"> Jahre 2011 bis 2022 nicht mit den folgenden Jahren vergleichbar, da Wien seit 2023 Sozial betreutes Wohnen im Rahmen der Wohnungslosenhilfe nicht mehr bei den alternativen Wohnformen erfasst.</t>
    </r>
  </si>
  <si>
    <r>
      <rPr>
        <vertAlign val="superscript"/>
        <sz val="9"/>
        <rFont val="Corbel"/>
        <family val="2"/>
      </rPr>
      <t>1)</t>
    </r>
    <r>
      <rPr>
        <sz val="9"/>
        <rFont val="Corbel"/>
        <family val="2"/>
      </rPr>
      <t xml:space="preserve"> Dienste der Langzeitpflege, soweit sie aus Mitteln der Sozialhilfe/Mindestsicherung bzw. sonstigen öffentlichen Mitteln (mit-)finanziert werden; ohne Hospiz- und Palliativversorgung sowie Leistungen der Behindertenhilfe und der Grundversorgung.</t>
    </r>
  </si>
  <si>
    <r>
      <rPr>
        <vertAlign val="superscript"/>
        <sz val="9"/>
        <rFont val="Corbel"/>
        <family val="2"/>
      </rPr>
      <t>2)</t>
    </r>
    <r>
      <rPr>
        <sz val="9"/>
        <rFont val="Corbel"/>
        <family val="2"/>
      </rPr>
      <t xml:space="preserve"> Bruttoausgaben abzüglich Beiträge/Ersätze (von betreuten Personen, Angehörigen, Drittverpflichteten) und sonstige Einnahmen (z.B. Mittel aus Landesgesundheitsfonds).</t>
    </r>
  </si>
  <si>
    <r>
      <rPr>
        <vertAlign val="superscript"/>
        <sz val="9"/>
        <rFont val="Corbel"/>
        <family val="2"/>
      </rPr>
      <t>3)</t>
    </r>
    <r>
      <rPr>
        <sz val="9"/>
        <rFont val="Corbel"/>
        <family val="2"/>
      </rPr>
      <t xml:space="preserve"> Beiträge/Ersätze: werden hauptsächlich von den Leistungserbringern direkt vereinnahmt (2024: 8,6 Mio. Euro) und sind, weil keine Einnahmen der öffentlichen Haushalte, in der Tabelle nicht erfasst.</t>
    </r>
  </si>
  <si>
    <r>
      <rPr>
        <vertAlign val="superscript"/>
        <sz val="9"/>
        <rFont val="Corbel"/>
        <family val="2"/>
      </rPr>
      <t>4)</t>
    </r>
    <r>
      <rPr>
        <sz val="9"/>
        <rFont val="Corbel"/>
        <family val="2"/>
      </rPr>
      <t xml:space="preserve"> Betreuungs-/Pflegepersonen: einschließlich Kurzzeitpflege.</t>
    </r>
  </si>
  <si>
    <r>
      <rPr>
        <vertAlign val="superscript"/>
        <sz val="9"/>
        <rFont val="Corbel"/>
        <family val="2"/>
      </rPr>
      <t>5)</t>
    </r>
    <r>
      <rPr>
        <sz val="9"/>
        <rFont val="Corbel"/>
        <family val="2"/>
      </rPr>
      <t xml:space="preserve"> Beiträge/Ersätze: werden direkt von den Leistungserbringern vereinnahmt und sind, weil keine Einnahmen der öffentlichen Haushalte, in der Tabelle nicht erfasst.</t>
    </r>
  </si>
  <si>
    <r>
      <rPr>
        <vertAlign val="superscript"/>
        <sz val="9"/>
        <rFont val="Corbel"/>
        <family val="2"/>
      </rPr>
      <t>6)</t>
    </r>
    <r>
      <rPr>
        <sz val="9"/>
        <rFont val="Corbel"/>
        <family val="2"/>
      </rPr>
      <t xml:space="preserve"> Verrechnungstage: einschließlich Selbstzahler:innen. Betreuungs- und Pflegepersonen: bei den stationären Diensten enthalten, nicht getrennt verfügbar (n.v.).</t>
    </r>
  </si>
  <si>
    <r>
      <rPr>
        <vertAlign val="superscript"/>
        <sz val="9"/>
        <rFont val="Corbel"/>
        <family val="2"/>
      </rPr>
      <t>1)</t>
    </r>
    <r>
      <rPr>
        <sz val="9"/>
        <rFont val="Corbel"/>
        <family val="2"/>
      </rPr>
      <t xml:space="preserve"> Sofern enthalten, erfolgt die Erhebung seit dem Jahr 2024 unter Ausschluss der spezialisierten Hospiz- und Palliativbetreuung in den Bereichen Mobile Dienste, Stationäre Dienste sowie Teilstationäre Dienste.</t>
    </r>
  </si>
  <si>
    <r>
      <rPr>
        <vertAlign val="superscript"/>
        <sz val="9"/>
        <rFont val="Corbel"/>
        <family val="2"/>
      </rPr>
      <t>3)</t>
    </r>
    <r>
      <rPr>
        <sz val="9"/>
        <rFont val="Corbel"/>
        <family val="2"/>
      </rPr>
      <t xml:space="preserve"> Beiträge/Ersätze: werden von den Leistungserbringern direkt vereinnahmt und sind, weil keine Einnahmen der öffentlichen Haushalte, in der Tabelle nicht erfasst.</t>
    </r>
  </si>
  <si>
    <r>
      <rPr>
        <vertAlign val="superscript"/>
        <sz val="9"/>
        <rFont val="Corbel"/>
        <family val="2"/>
      </rPr>
      <t>5)</t>
    </r>
    <r>
      <rPr>
        <sz val="9"/>
        <rFont val="Corbel"/>
        <family val="2"/>
      </rPr>
      <t xml:space="preserve"> Beiträge/Ersätze: werden von den Leistungserbringern direkt vereinnahmt und sind, weil keine Einnahmen der öffentlichen Haushalte, in der Tabelle nicht erfasst.</t>
    </r>
  </si>
  <si>
    <r>
      <rPr>
        <vertAlign val="superscript"/>
        <sz val="9"/>
        <rFont val="Corbel"/>
        <family val="2"/>
      </rPr>
      <t>6)</t>
    </r>
    <r>
      <rPr>
        <sz val="9"/>
        <rFont val="Corbel"/>
        <family val="2"/>
      </rPr>
      <t xml:space="preserve"> Betreuungs-/Pflegepersonen: bei den stationären Diensten enthalten, nicht getrennt verfügbar (n.v.).</t>
    </r>
  </si>
  <si>
    <r>
      <rPr>
        <vertAlign val="superscript"/>
        <sz val="9"/>
        <rFont val="Corbel"/>
        <family val="2"/>
      </rPr>
      <t>7)</t>
    </r>
    <r>
      <rPr>
        <sz val="9"/>
        <rFont val="Corbel"/>
        <family val="2"/>
      </rPr>
      <t xml:space="preserve"> Leistungsstunden: nicht verfügbar (n.v.).</t>
    </r>
  </si>
  <si>
    <r>
      <rPr>
        <vertAlign val="superscript"/>
        <sz val="9"/>
        <rFont val="Corbel"/>
        <family val="2"/>
      </rPr>
      <t>2)</t>
    </r>
    <r>
      <rPr>
        <sz val="9"/>
        <rFont val="Corbel"/>
        <family val="2"/>
      </rPr>
      <t xml:space="preserve"> Ohne Umsatzsteuerrefundierung.</t>
    </r>
  </si>
  <si>
    <r>
      <rPr>
        <vertAlign val="superscript"/>
        <sz val="9"/>
        <rFont val="Corbel"/>
        <family val="2"/>
      </rPr>
      <t>3)</t>
    </r>
    <r>
      <rPr>
        <sz val="9"/>
        <rFont val="Corbel"/>
        <family val="2"/>
      </rPr>
      <t xml:space="preserve"> Bruttoausgaben abzüglich Beiträge/Ersätze (von betreuten Personen, Angehörigen, Drittverpflichteten) und sonstige Einnahmen (z.B. Mittel aus Landesgesundheitsfonds); ohne Umsatzsteuerrefundierung.</t>
    </r>
  </si>
  <si>
    <r>
      <rPr>
        <vertAlign val="superscript"/>
        <sz val="9"/>
        <rFont val="Corbel"/>
        <family val="2"/>
      </rPr>
      <t>4)</t>
    </r>
    <r>
      <rPr>
        <sz val="9"/>
        <rFont val="Corbel"/>
        <family val="2"/>
      </rPr>
      <t xml:space="preserve"> Betreuungs-/Pflegepersonen: einschließlich Case- und Caremanagement. Beiträge/Ersätze: werden von den Leistungserbringern direkt vereinnahmt (2024: 76,0 Mio. Euro) und sind, weil keine Einnahmen der öffentlichen Haushalte, in der Tabelle nicht erfasst.</t>
    </r>
  </si>
  <si>
    <r>
      <rPr>
        <vertAlign val="superscript"/>
        <sz val="9"/>
        <rFont val="Corbel"/>
        <family val="2"/>
      </rPr>
      <t>5)</t>
    </r>
    <r>
      <rPr>
        <sz val="9"/>
        <rFont val="Corbel"/>
        <family val="2"/>
      </rPr>
      <t xml:space="preserve"> Betreuungs-/Pflegepersonen: einschließlich teilstationäre Dienste und Kurzzeitpflege im Bereich der integrierten Angebote.</t>
    </r>
  </si>
  <si>
    <r>
      <rPr>
        <vertAlign val="superscript"/>
        <sz val="9"/>
        <rFont val="Corbel"/>
        <family val="2"/>
      </rPr>
      <t>6)</t>
    </r>
    <r>
      <rPr>
        <sz val="9"/>
        <rFont val="Corbel"/>
        <family val="2"/>
      </rPr>
      <t xml:space="preserve"> Betreuungs-/Pflegepersonen: bei den stationären Diensten enthalten, nicht getrennt verfügbar (n.v.). Beiträge/Ersätze: werden von den Leistungserbringern direkt vereinnahmt und sind, weil keine Einnahmen der öffentlichen Haushalte, in der Tabelle nicht erfasst.</t>
    </r>
  </si>
  <si>
    <r>
      <rPr>
        <vertAlign val="superscript"/>
        <sz val="9"/>
        <rFont val="Corbel"/>
        <family val="2"/>
      </rPr>
      <t>7)</t>
    </r>
    <r>
      <rPr>
        <sz val="9"/>
        <rFont val="Corbel"/>
        <family val="2"/>
      </rPr>
      <t xml:space="preserve"> Umfasst nur die im Rahmen der mobilen Dienste von den Sozialstationen erbrachten Leistungen. Betreuungs-/Pflegepersonen: bei den Mobilen Diensten enthalten, nicht getrennt verfügbar (n.v.).</t>
    </r>
  </si>
  <si>
    <r>
      <rPr>
        <vertAlign val="superscript"/>
        <sz val="9"/>
        <rFont val="Corbel"/>
        <family val="2"/>
      </rPr>
      <t>3)</t>
    </r>
    <r>
      <rPr>
        <sz val="9"/>
        <rFont val="Corbel"/>
        <family val="2"/>
      </rPr>
      <t xml:space="preserve"> Betreuungs-/Pflegepersonen: einschließlich teilstationäre Dienste und Kurzzeitpflege im Bereich der integrierten Angebote.</t>
    </r>
  </si>
  <si>
    <r>
      <rPr>
        <vertAlign val="superscript"/>
        <sz val="9"/>
        <rFont val="Corbel"/>
        <family val="2"/>
      </rPr>
      <t>4)</t>
    </r>
    <r>
      <rPr>
        <sz val="9"/>
        <rFont val="Corbel"/>
        <family val="2"/>
      </rPr>
      <t xml:space="preserve"> Betreuungs-/Pflegepersonen: integrierte Angebote bei den stationären Diensten enthalten; Kurzzeitpflege nicht getrennt verfügbar (n.v.). </t>
    </r>
  </si>
  <si>
    <r>
      <rPr>
        <vertAlign val="superscript"/>
        <sz val="9"/>
        <rFont val="Corbel"/>
        <family val="2"/>
      </rPr>
      <t>5)</t>
    </r>
    <r>
      <rPr>
        <sz val="9"/>
        <rFont val="Corbel"/>
        <family val="2"/>
      </rPr>
      <t xml:space="preserve"> Ohne die Leistungen der Sozialberatungsstellen für anonym betreute Klienten/-innen (2024: 3.942).  </t>
    </r>
  </si>
  <si>
    <r>
      <rPr>
        <vertAlign val="superscript"/>
        <sz val="9"/>
        <color theme="1"/>
        <rFont val="Corbel"/>
        <family val="2"/>
      </rPr>
      <t>1)</t>
    </r>
    <r>
      <rPr>
        <sz val="9"/>
        <color theme="1"/>
        <rFont val="Corbel"/>
        <family val="2"/>
      </rPr>
      <t xml:space="preserve"> inklusive Selbstzahler:innen</t>
    </r>
  </si>
  <si>
    <r>
      <rPr>
        <vertAlign val="superscript"/>
        <sz val="9"/>
        <color theme="1"/>
        <rFont val="Corbel"/>
        <family val="2"/>
      </rPr>
      <t>2)</t>
    </r>
    <r>
      <rPr>
        <sz val="9"/>
        <color theme="1"/>
        <rFont val="Corbel"/>
        <family val="2"/>
      </rPr>
      <t xml:space="preserve"> Personal ohne Selbstzahler:innen da nur optional abgefragt</t>
    </r>
  </si>
  <si>
    <r>
      <rPr>
        <vertAlign val="superscript"/>
        <sz val="9"/>
        <rFont val="Corbel"/>
        <family val="2"/>
      </rPr>
      <t xml:space="preserve">3) </t>
    </r>
    <r>
      <rPr>
        <sz val="9"/>
        <rFont val="Corbel"/>
        <family val="2"/>
      </rPr>
      <t>Beiträge/Ersätze: enthält nur die Einnahmen aus Pflegegeldnachforderungen und ähnlichem; die Eigenleistungen der betreuten Personen werden von den Leistungserbringern direkt vereinnahmt (2024: 10,7 Mio. Euro) und sind, weil keine Einnahmen der öffentlichen Haushalte, in der Tabelle nicht erfasst.</t>
    </r>
  </si>
  <si>
    <r>
      <rPr>
        <vertAlign val="superscript"/>
        <sz val="9"/>
        <rFont val="Corbel"/>
        <family val="2"/>
      </rPr>
      <t>5)</t>
    </r>
    <r>
      <rPr>
        <sz val="9"/>
        <rFont val="Corbel"/>
        <family val="2"/>
      </rPr>
      <t xml:space="preserve"> Betreuungs-/Pflegepersonen: bei den stationären Diensten enthalten, nicht getrennt verfügbar (n.v.). </t>
    </r>
  </si>
  <si>
    <r>
      <rPr>
        <vertAlign val="superscript"/>
        <sz val="9"/>
        <rFont val="Corbel"/>
        <family val="2"/>
      </rPr>
      <t>6)</t>
    </r>
    <r>
      <rPr>
        <sz val="9"/>
        <rFont val="Corbel"/>
        <family val="2"/>
      </rPr>
      <t xml:space="preserve"> Kein aus öffentlichen Mitteln finanziertes Angebot im Berichtsjahr.</t>
    </r>
  </si>
  <si>
    <r>
      <rPr>
        <vertAlign val="superscript"/>
        <sz val="9"/>
        <rFont val="Corbel"/>
        <family val="2"/>
      </rPr>
      <t>7)</t>
    </r>
    <r>
      <rPr>
        <sz val="9"/>
        <rFont val="Corbel"/>
        <family val="2"/>
      </rPr>
      <t xml:space="preserve"> Betreuungs-/Pflegepersonen: bei den mobilen Diensten enthalten, nicht getrennt verfügbar (n.v.). </t>
    </r>
  </si>
  <si>
    <r>
      <rPr>
        <vertAlign val="superscript"/>
        <sz val="9"/>
        <rFont val="Corbel"/>
        <family val="2"/>
      </rPr>
      <t>2)</t>
    </r>
    <r>
      <rPr>
        <sz val="9"/>
        <rFont val="Corbel"/>
        <family val="2"/>
      </rPr>
      <t xml:space="preserve"> Einschließlich Doppel-/Mehrfachzählungen.</t>
    </r>
  </si>
  <si>
    <r>
      <rPr>
        <vertAlign val="superscript"/>
        <sz val="9"/>
        <rFont val="Corbel"/>
        <family val="2"/>
      </rPr>
      <t>4)</t>
    </r>
    <r>
      <rPr>
        <sz val="9"/>
        <rFont val="Corbel"/>
        <family val="2"/>
      </rPr>
      <t xml:space="preserve"> Einschließlich Kurzzeitpflege. </t>
    </r>
  </si>
  <si>
    <r>
      <rPr>
        <vertAlign val="superscript"/>
        <sz val="9"/>
        <rFont val="Corbel"/>
        <family val="2"/>
      </rPr>
      <t>5)</t>
    </r>
    <r>
      <rPr>
        <sz val="9"/>
        <rFont val="Corbel"/>
        <family val="2"/>
      </rPr>
      <t xml:space="preserve"> Besuchstage: Summe aus Ganz- und Halbtagen.</t>
    </r>
  </si>
  <si>
    <r>
      <rPr>
        <vertAlign val="superscript"/>
        <sz val="9"/>
        <rFont val="Corbel"/>
        <family val="2"/>
      </rPr>
      <t>6)</t>
    </r>
    <r>
      <rPr>
        <sz val="9"/>
        <rFont val="Corbel"/>
        <family val="2"/>
      </rPr>
      <t xml:space="preserve"> Bei den Stationären Diensten enthalten, nicht getrennt verfügbar (n.v.).</t>
    </r>
  </si>
  <si>
    <r>
      <rPr>
        <vertAlign val="superscript"/>
        <sz val="9"/>
        <rFont val="Corbel"/>
        <family val="2"/>
      </rPr>
      <t>7)</t>
    </r>
    <r>
      <rPr>
        <sz val="9"/>
        <rFont val="Corbel"/>
        <family val="2"/>
      </rPr>
      <t xml:space="preserve"> Einschließlich anonym betreute/beratene Klienten/-innen (Doppel-/Mehrfachzählungen nicht ausgeschlossen).  </t>
    </r>
  </si>
  <si>
    <r>
      <rPr>
        <vertAlign val="superscript"/>
        <sz val="9"/>
        <rFont val="Corbel"/>
        <family val="2"/>
      </rPr>
      <t>2)</t>
    </r>
    <r>
      <rPr>
        <sz val="9"/>
        <rFont val="Corbel"/>
        <family val="2"/>
      </rPr>
      <t xml:space="preserve"> Bruttoausgaben abzüglich Beiträge/Ersätze (von betreuten Personen, Angehörigen, Drittverpflichteten) und sonstige Einnahmen (z.B. Mittel aus Landesgesundheitsfonds); Bruttoausgaben ohne Abschreibungen für Herstellungs- und Instandhaltungskosten sowie ohne Umsatzsteuer.</t>
    </r>
  </si>
  <si>
    <r>
      <rPr>
        <vertAlign val="superscript"/>
        <sz val="9"/>
        <rFont val="Corbel"/>
        <family val="2"/>
      </rPr>
      <t>3)</t>
    </r>
    <r>
      <rPr>
        <sz val="9"/>
        <rFont val="Corbel"/>
        <family val="2"/>
      </rPr>
      <t xml:space="preserve"> Leistungsstunden: einschließlich Betreuungs- und Pflegeleistungen in alternativen Wohnformen. Betreuungs-/Pflegepersonen: einschließlich Case- und Caremanagement. </t>
    </r>
  </si>
  <si>
    <r>
      <rPr>
        <vertAlign val="superscript"/>
        <sz val="9"/>
        <rFont val="Corbel"/>
        <family val="2"/>
      </rPr>
      <t>5)</t>
    </r>
    <r>
      <rPr>
        <sz val="9"/>
        <rFont val="Corbel"/>
        <family val="2"/>
      </rPr>
      <t xml:space="preserve"> Betreuungs-/Pflegepersonen: bei den stationären Diensten enthalten; nicht getrennt verfügbar (n.v.).</t>
    </r>
  </si>
  <si>
    <r>
      <rPr>
        <vertAlign val="superscript"/>
        <sz val="9"/>
        <rFont val="Corbel"/>
        <family val="2"/>
      </rPr>
      <t>6)</t>
    </r>
    <r>
      <rPr>
        <sz val="9"/>
        <rFont val="Corbel"/>
        <family val="2"/>
      </rPr>
      <t xml:space="preserve"> Betreuungs-/Pflegepersonen: bei den mobilen Dienste enthalten; nicht getrennt verfügbar (n.v.).</t>
    </r>
  </si>
  <si>
    <r>
      <rPr>
        <vertAlign val="superscript"/>
        <sz val="9"/>
        <rFont val="Corbel"/>
        <family val="2"/>
      </rPr>
      <t>7)</t>
    </r>
    <r>
      <rPr>
        <sz val="9"/>
        <rFont val="Corbel"/>
        <family val="2"/>
      </rPr>
      <t xml:space="preserve"> Kein aus öffentlichen Mitteln finanziertes Angebot im Berichtsjahr.</t>
    </r>
  </si>
  <si>
    <r>
      <rPr>
        <b/>
        <vertAlign val="superscript"/>
        <sz val="9"/>
        <color theme="1"/>
        <rFont val="Corbel"/>
        <family val="2"/>
      </rPr>
      <t>1)</t>
    </r>
    <r>
      <rPr>
        <sz val="9"/>
        <color theme="1"/>
        <rFont val="Corbel"/>
        <family val="2"/>
      </rPr>
      <t xml:space="preserve"> Richtlinienkonforme kostenbeitragsinfanzierte Plätze Land Tirol</t>
    </r>
  </si>
  <si>
    <r>
      <rPr>
        <vertAlign val="superscript"/>
        <sz val="9"/>
        <rFont val="Corbel"/>
        <family val="2"/>
      </rPr>
      <t>3)</t>
    </r>
    <r>
      <rPr>
        <sz val="9"/>
        <rFont val="Corbel"/>
        <family val="2"/>
      </rPr>
      <t xml:space="preserve"> Einschließlich mehrstündige Alltagsbegleitungen und Entlastungsdiense. Betreute Personen: Hauskrankenpflege, ohne sonstige mobile Dienste.</t>
    </r>
  </si>
  <si>
    <r>
      <rPr>
        <vertAlign val="superscript"/>
        <sz val="9"/>
        <rFont val="Corbel"/>
        <family val="2"/>
      </rPr>
      <t>4)</t>
    </r>
    <r>
      <rPr>
        <sz val="9"/>
        <rFont val="Corbel"/>
        <family val="2"/>
      </rPr>
      <t xml:space="preserve"> Betreuungs-/Pflegepersonen: einschließlich teilstationäre Dienste im Bereich der integrierten Angebote und Kurzzeitpflege.</t>
    </r>
  </si>
  <si>
    <r>
      <rPr>
        <vertAlign val="superscript"/>
        <sz val="9"/>
        <rFont val="Corbel"/>
        <family val="2"/>
      </rPr>
      <t>5)</t>
    </r>
    <r>
      <rPr>
        <sz val="9"/>
        <rFont val="Corbel"/>
        <family val="2"/>
      </rPr>
      <t xml:space="preserve"> Besuchstage: erhobene Stunden durch 8 dividiert und auf volle Tage gerundet. Betreuungs-/Pflegepersonen: integrierte Angebote bei den stationären Diensten enthalten. </t>
    </r>
  </si>
  <si>
    <r>
      <rPr>
        <vertAlign val="superscript"/>
        <sz val="9"/>
        <rFont val="Corbel"/>
        <family val="2"/>
      </rPr>
      <t>6)</t>
    </r>
    <r>
      <rPr>
        <sz val="9"/>
        <rFont val="Corbel"/>
        <family val="2"/>
      </rPr>
      <t xml:space="preserve"> Betreuungs-/Pflegepersonen: bei den stationären Diensten enthalten; nicht getrennt verfügbar (n.v.).</t>
    </r>
  </si>
  <si>
    <r>
      <rPr>
        <vertAlign val="superscript"/>
        <sz val="9"/>
        <rFont val="Corbel"/>
        <family val="2"/>
      </rPr>
      <t>7)</t>
    </r>
    <r>
      <rPr>
        <sz val="9"/>
        <rFont val="Corbel"/>
        <family val="2"/>
      </rPr>
      <t xml:space="preserve"> Leistungsstunden, Betreute Personen und Betreuungs-/Pflegepersonen: ohne Caremanagement.</t>
    </r>
  </si>
  <si>
    <r>
      <rPr>
        <vertAlign val="superscript"/>
        <sz val="9"/>
        <rFont val="Corbel"/>
        <family val="2"/>
      </rPr>
      <t>8)</t>
    </r>
    <r>
      <rPr>
        <sz val="9"/>
        <rFont val="Corbel"/>
        <family val="2"/>
      </rPr>
      <t xml:space="preserve"> Bei den mobilen Diensten enthalten, nicht getrennt verfügbar (n.v.).</t>
    </r>
  </si>
  <si>
    <r>
      <rPr>
        <vertAlign val="superscript"/>
        <sz val="9"/>
        <rFont val="Corbel"/>
        <family val="2"/>
      </rPr>
      <t>3)</t>
    </r>
    <r>
      <rPr>
        <sz val="9"/>
        <rFont val="Corbel"/>
        <family val="2"/>
      </rPr>
      <t xml:space="preserve"> Mit den Jahren 2011-2016 nicht vergleichbar, weil Leistungserbringer in den Bereichen Hausgemeinschaften und Betreutes Wohnen nicht mehr bei den alternativen Wohnformen, sondern bei den stationären Diensten erfasst werden. Mit den Jahren 2011-2022 nicht vergleichbar, weil Sozial betreutes Wohnen im Rahmen der Wohnungslosenhilfe nicht mehr erfasst wird.</t>
    </r>
  </si>
  <si>
    <r>
      <rPr>
        <vertAlign val="superscript"/>
        <sz val="9"/>
        <rFont val="Corbel"/>
        <family val="2"/>
      </rPr>
      <t xml:space="preserve">1) </t>
    </r>
    <r>
      <rPr>
        <sz val="9"/>
        <rFont val="Corbel"/>
        <family val="2"/>
      </rPr>
      <t>Jahre 2011 bis 2016 nicht mit den folgenden Jahren vergleichbar, da Wien seit 2017 Leistungserbringende in den Bereichen Hausgemeinschaften und Betreutes Wohnen nicht mehr bei den alternativen Wohnformen, sondern bei den stationären Diensten erfasst.</t>
    </r>
  </si>
  <si>
    <r>
      <rPr>
        <vertAlign val="superscript"/>
        <sz val="9"/>
        <rFont val="Corbel"/>
        <family val="2"/>
      </rPr>
      <t>2)</t>
    </r>
    <r>
      <rPr>
        <sz val="9"/>
        <rFont val="Corbel"/>
        <family val="2"/>
      </rPr>
      <t xml:space="preserve"> Jahre 2011 bis 2022 nicht mit den folgenden Jahren vergleichbar, da Wien seit 2023 Sozial betreutes Wohnen im Rahmen der Wohnungslosenhilfe nicht mehr bei den alternativen Wohnformen erfasst.</t>
    </r>
  </si>
  <si>
    <r>
      <rPr>
        <vertAlign val="superscript"/>
        <sz val="9"/>
        <rFont val="Corbel"/>
        <family val="2"/>
      </rPr>
      <t>3)</t>
    </r>
    <r>
      <rPr>
        <sz val="9"/>
        <rFont val="Corbel"/>
        <family val="2"/>
      </rPr>
      <t xml:space="preserve"> Sofern enthalten, erfolgt die Erhebung seit dem Jahr 2024 unter Ausschluss der spezialisierten Hospiz- und Palliativbetreuung in den Bereichen Mobile Dienste, Stationäre Dienste sowie Teilstationäre Dienste.</t>
    </r>
  </si>
  <si>
    <r>
      <rPr>
        <vertAlign val="superscript"/>
        <sz val="9"/>
        <rFont val="Corbel"/>
        <family val="2"/>
      </rPr>
      <t xml:space="preserve">1) </t>
    </r>
    <r>
      <rPr>
        <sz val="9"/>
        <rFont val="Corbel"/>
        <family val="2"/>
      </rPr>
      <t>Jahre 2013 bis 2016 nicht mit den folgenden Jahren vergleichbar, da Wien seit 2017 Leistungserbringende in den Bereichen Hausgemeinschaften und Betreutes Wohnen nicht mehr bei den alternativen Wohnformen, sondern bei den stationären Diensten erfasst.</t>
    </r>
  </si>
  <si>
    <r>
      <rPr>
        <vertAlign val="superscript"/>
        <sz val="9"/>
        <rFont val="Corbel"/>
        <family val="2"/>
      </rPr>
      <t>2)</t>
    </r>
    <r>
      <rPr>
        <sz val="9"/>
        <rFont val="Corbel"/>
        <family val="2"/>
      </rPr>
      <t xml:space="preserve"> Jahre 2013 bis 2022 nicht mit den folgenden Jahren vergleichbar, da Wien seit 2023 Sozial betreutes Wohnen im Rahmen der Wohnungslosenhilfe nicht mehr bei den alternativen Wohnformen erfasst.</t>
    </r>
  </si>
  <si>
    <r>
      <t>NÖ</t>
    </r>
    <r>
      <rPr>
        <b/>
        <vertAlign val="superscript"/>
        <sz val="10"/>
        <color theme="1"/>
        <rFont val="Calibri"/>
        <family val="2"/>
        <scheme val="minor"/>
      </rPr>
      <t>1</t>
    </r>
  </si>
  <si>
    <t>1 Für Niederösterreich werden in dieser Darstellung nur eigenständige Einrichtungen abgebildet. Bei den Besuchstagen in Tabelle 176 werden jedoch sowohl jene in eigenständigen Einrichtungen als auch jenen, die in Pflegeheimen verbracht werden, dargestellt.“</t>
  </si>
  <si>
    <t xml:space="preserve">Tabelle 56: Entwicklung der Anspruchsberechtigten Bund (Stichtag 30. Juli 1993 sowie 31.12. 1994 - 2024) </t>
  </si>
  <si>
    <t xml:space="preserve">2) Im Gesamtaufwand für das Jahr 2012 sind auch Vorlaufzahlungen in Höhe von 149,526 Mio. € und Vorschusszahlungen für das Pflegegeld im Todesmonat in Höhe von € 16 Mio. € enthalten. Der Aufwand für die laufenden Pflegegeldzahlungen im Jahr 2012 betrug 2.467 Mio. €.			</t>
  </si>
  <si>
    <t>2.500,0 S</t>
  </si>
  <si>
    <t>2.563,0 S</t>
  </si>
  <si>
    <t>2.635,0 S</t>
  </si>
  <si>
    <t>2.000,0 S</t>
  </si>
  <si>
    <t> 3.500,0 S</t>
  </si>
  <si>
    <t xml:space="preserve"> 3.588,0S</t>
  </si>
  <si>
    <t>3.688,0 S</t>
  </si>
  <si>
    <t>5.400,0 S</t>
  </si>
  <si>
    <t>5.535,0 S</t>
  </si>
  <si>
    <t>5.690,0 S</t>
  </si>
  <si>
    <t>8.100,0 S</t>
  </si>
  <si>
    <t>8.303,0 S</t>
  </si>
  <si>
    <t>8.535,0 S</t>
  </si>
  <si>
    <t>11.000,0 S</t>
  </si>
  <si>
    <t>11.275,0 S</t>
  </si>
  <si>
    <t>11.591,0 S</t>
  </si>
  <si>
    <t>15.000,0 S</t>
  </si>
  <si>
    <t>15.375,0 S</t>
  </si>
  <si>
    <t>15.806,0 S</t>
  </si>
  <si>
    <t>20.000,0 S</t>
  </si>
  <si>
    <t>20.500,0 S</t>
  </si>
  <si>
    <t>21.074,0 S</t>
  </si>
  <si>
    <t xml:space="preserve">Tabelle 87: Anzahl der Personen und prozentuale Verteilung mit Bezug eines Pflegekarenzgeldes im Jahr 2024 * </t>
  </si>
  <si>
    <t>Tabelle 97: Angehörigenbonus nach §21g BPGG - Amtswegige Feststellungen im Berichtsjahr 2024</t>
  </si>
  <si>
    <t xml:space="preserve">Tabelle 107: Aufwand und Bezieher:innen für die Ersatzpflege, 2024 </t>
  </si>
  <si>
    <t>Tabelle 143: Dauer der pflegerischen Unterstützung durch Hauptbetreuungspersonen zum Befragungszeitpunkt, 2024</t>
  </si>
  <si>
    <t>Mit der im Jahr 1993 abgeschlossenen Vereinbarung gemäß Art. 15a Bundesverfassungsgesetz (B-VG) über gemeinsame Maßnahmen des Bundes und der Länder für pflegebedürftige Personen wurde auch ein Arbeitskreis für Pflegevorsorge eingerichtet, der zumindest einmal jährlich jeweils alternierend vom Bundesministerium für Arbeit Soziales, Gesundheit, Pflege und Konsumentenschutz und den Ländern einberufen wird.</t>
  </si>
  <si>
    <t>Zu den Aufgaben des Arbeitskreises zählt auch die Erstellung eines gemeinsamen
Jahresberichtes über die Pflegevorsorge. Der Umfang der Berichte wurde im Laufe
der Jahre sukzessive erweitert und der Bericht als solcher weiterentwickelt. Der
Pflegevorsorgebericht gliedert sich nunmehr in drei inhaltliche Kapitel sowie einen
dazugehörigen Tabellenband:</t>
  </si>
  <si>
    <t>• In Kapitel 3 „Leistungen“ werden zum einen Daten über Bezieher:innen von
Leistungen für Menschen mit Pflege- und Betreuungsbedarf bzw. pflegende An- und
Zugehörige sowie der finanzielle Aufwand dafür dargestellt. Zum anderen
beinhaltet Kapitel 3 auch Auswertungen aus der Pflegedienstleistungsstatistik.</t>
  </si>
  <si>
    <t>Stand: 17.12.2025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</si>
</sst>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4" formatCode="_-* #,##0.00\ &quot;€&quot;_-;\-* #,##0.00\ &quot;€&quot;_-;_-* &quot;-&quot;??\ &quot;€&quot;_-;_-@_-"/>
    <numFmt numFmtId="43" formatCode="_-* #,##0.00_-;\-* #,##0.00_-;_-* &quot;-&quot;??_-;_-@_-"/>
    <numFmt numFmtId="164" formatCode="\+0.0%;\ \-0.0%;\ 0.0%"/>
    <numFmt numFmtId="165" formatCode="#,##0.0"/>
    <numFmt numFmtId="166" formatCode="0.0,,\ "/>
    <numFmt numFmtId="167" formatCode="0.0,,"/>
    <numFmt numFmtId="168" formatCode="&quot;€&quot;\ #,##0"/>
    <numFmt numFmtId="169" formatCode="\+0.00%;\ \-0.00%;\ 0.00%"/>
    <numFmt numFmtId="170" formatCode="0.0%"/>
    <numFmt numFmtId="171" formatCode="0.0"/>
    <numFmt numFmtId="172" formatCode="_-* #,##0.00\ _D_M_-;\-* #,##0.00\ _D_M_-;_-* &quot;-&quot;??\ _D_M_-;_-@_-"/>
    <numFmt numFmtId="173" formatCode="#,##0.00\ &quot;€&quot;"/>
    <numFmt numFmtId="174" formatCode="#,##0.0_ ;\-#,##0.0\ "/>
    <numFmt numFmtId="175" formatCode="#,##0_ ;\-#,##0\ "/>
    <numFmt numFmtId="176" formatCode="#,##0\ &quot;€&quot;"/>
    <numFmt numFmtId="177" formatCode="_-* #,##0\ &quot;€&quot;_-;\-* #,##0\ &quot;€&quot;_-;_-* &quot;-&quot;??\ &quot;€&quot;_-;_-@_-"/>
    <numFmt numFmtId="178" formatCode="_-&quot;€&quot;\ * #,##0.00_-;\-&quot;€&quot;\ * #,##0.00_-;_-&quot;€&quot;\ * &quot;-&quot;??_-;_-@_-"/>
    <numFmt numFmtId="179" formatCode="#,##0.000"/>
    <numFmt numFmtId="180" formatCode="#,##0.0000"/>
  </numFmts>
  <fonts count="108" x14ac:knownFonts="1">
    <font>
      <sz val="11"/>
      <color theme="1"/>
      <name val="Calibri"/>
      <family val="2"/>
      <scheme val="minor"/>
    </font>
    <font>
      <sz val="12"/>
      <color theme="1"/>
      <name val="Corbel"/>
      <family val="2"/>
    </font>
    <font>
      <sz val="12"/>
      <color theme="1"/>
      <name val="Corbel"/>
      <family val="2"/>
    </font>
    <font>
      <sz val="12"/>
      <color theme="1"/>
      <name val="Corbel"/>
      <family val="2"/>
    </font>
    <font>
      <sz val="11"/>
      <color theme="1"/>
      <name val="Calibri"/>
      <family val="2"/>
    </font>
    <font>
      <sz val="11"/>
      <color theme="1"/>
      <name val="Calibri"/>
      <family val="2"/>
      <scheme val="minor"/>
    </font>
    <font>
      <b/>
      <sz val="11"/>
      <color theme="1"/>
      <name val="Calibri"/>
      <family val="2"/>
      <scheme val="minor"/>
    </font>
    <font>
      <b/>
      <sz val="12"/>
      <color theme="1"/>
      <name val="Calibri"/>
      <family val="2"/>
    </font>
    <font>
      <b/>
      <vertAlign val="superscript"/>
      <sz val="12"/>
      <color theme="1"/>
      <name val="Calibri"/>
      <family val="2"/>
    </font>
    <font>
      <sz val="11"/>
      <color theme="1"/>
      <name val="Arial"/>
      <family val="2"/>
    </font>
    <font>
      <b/>
      <sz val="10"/>
      <color theme="1"/>
      <name val="Calibri"/>
      <family val="2"/>
      <scheme val="minor"/>
    </font>
    <font>
      <b/>
      <vertAlign val="superscript"/>
      <sz val="10"/>
      <color theme="1"/>
      <name val="Calibri"/>
      <family val="2"/>
      <scheme val="minor"/>
    </font>
    <font>
      <sz val="10"/>
      <color theme="1"/>
      <name val="Calibri"/>
      <family val="2"/>
      <scheme val="minor"/>
    </font>
    <font>
      <sz val="10"/>
      <name val="Calibri"/>
      <family val="2"/>
      <scheme val="minor"/>
    </font>
    <font>
      <sz val="9"/>
      <name val="Calibri"/>
      <family val="2"/>
      <scheme val="minor"/>
    </font>
    <font>
      <sz val="9"/>
      <color indexed="8"/>
      <name val="Calibri"/>
      <family val="2"/>
      <scheme val="minor"/>
    </font>
    <font>
      <vertAlign val="superscript"/>
      <sz val="12"/>
      <color theme="1"/>
      <name val="Calibri"/>
      <family val="2"/>
    </font>
    <font>
      <sz val="12"/>
      <color theme="1"/>
      <name val="Calibri"/>
      <family val="2"/>
      <scheme val="minor"/>
    </font>
    <font>
      <sz val="12"/>
      <name val="Calibri"/>
      <family val="2"/>
      <scheme val="minor"/>
    </font>
    <font>
      <sz val="12"/>
      <name val="Calibri"/>
      <family val="2"/>
    </font>
    <font>
      <b/>
      <sz val="9"/>
      <color rgb="FF000000"/>
      <name val="Calibri"/>
      <family val="2"/>
    </font>
    <font>
      <b/>
      <sz val="12"/>
      <color theme="1"/>
      <name val="Calibri"/>
      <family val="2"/>
      <scheme val="minor"/>
    </font>
    <font>
      <b/>
      <sz val="11"/>
      <color theme="1"/>
      <name val="Calibri"/>
      <family val="2"/>
    </font>
    <font>
      <sz val="12"/>
      <name val="Arial"/>
      <family val="2"/>
    </font>
    <font>
      <b/>
      <sz val="14"/>
      <name val="Calibri"/>
      <family val="2"/>
      <scheme val="minor"/>
    </font>
    <font>
      <sz val="10"/>
      <name val="Times New Roman"/>
      <family val="1"/>
    </font>
    <font>
      <sz val="10"/>
      <name val="Times New Roman"/>
      <family val="1"/>
    </font>
    <font>
      <b/>
      <sz val="12"/>
      <name val="Calibri"/>
      <family val="2"/>
      <scheme val="minor"/>
    </font>
    <font>
      <sz val="12"/>
      <color indexed="8"/>
      <name val="Calibri"/>
      <family val="2"/>
    </font>
    <font>
      <sz val="12"/>
      <color rgb="FFFF0000"/>
      <name val="Calibri"/>
      <family val="2"/>
      <scheme val="minor"/>
    </font>
    <font>
      <sz val="8"/>
      <name val="Times New Roman"/>
      <family val="1"/>
    </font>
    <font>
      <sz val="8"/>
      <name val="Calibri"/>
      <family val="2"/>
      <scheme val="minor"/>
    </font>
    <font>
      <sz val="10"/>
      <color rgb="FFFF0000"/>
      <name val="Calibri"/>
      <family val="2"/>
      <scheme val="minor"/>
    </font>
    <font>
      <b/>
      <sz val="12"/>
      <name val="Times New Roman"/>
      <family val="1"/>
    </font>
    <font>
      <sz val="10"/>
      <name val="Arial"/>
      <family val="2"/>
    </font>
    <font>
      <sz val="11"/>
      <name val="Calibri"/>
      <family val="2"/>
      <scheme val="minor"/>
    </font>
    <font>
      <b/>
      <sz val="10"/>
      <name val="Calibri"/>
      <family val="2"/>
      <scheme val="minor"/>
    </font>
    <font>
      <sz val="11"/>
      <color rgb="FFFF0000"/>
      <name val="Calibri"/>
      <family val="2"/>
      <scheme val="minor"/>
    </font>
    <font>
      <sz val="12"/>
      <color indexed="8"/>
      <name val="Arial"/>
      <family val="2"/>
    </font>
    <font>
      <sz val="10"/>
      <color indexed="8"/>
      <name val="Arial"/>
      <family val="2"/>
    </font>
    <font>
      <sz val="11"/>
      <color indexed="8"/>
      <name val="Arial"/>
      <family val="2"/>
    </font>
    <font>
      <sz val="10"/>
      <color indexed="8"/>
      <name val="Times New Roman"/>
      <family val="1"/>
    </font>
    <font>
      <sz val="10"/>
      <color indexed="8"/>
      <name val="Calibri"/>
      <family val="2"/>
      <scheme val="minor"/>
    </font>
    <font>
      <sz val="14"/>
      <color indexed="8"/>
      <name val="Calibri"/>
      <family val="2"/>
      <scheme val="minor"/>
    </font>
    <font>
      <b/>
      <sz val="12"/>
      <color indexed="8"/>
      <name val="Calibri"/>
      <family val="2"/>
      <scheme val="minor"/>
    </font>
    <font>
      <b/>
      <sz val="10"/>
      <color indexed="8"/>
      <name val="Calibri"/>
      <family val="2"/>
      <scheme val="minor"/>
    </font>
    <font>
      <sz val="8"/>
      <color indexed="8"/>
      <name val="Arial"/>
      <family val="2"/>
    </font>
    <font>
      <i/>
      <sz val="9"/>
      <color indexed="8"/>
      <name val="Calibri"/>
      <family val="2"/>
      <scheme val="minor"/>
    </font>
    <font>
      <i/>
      <sz val="9"/>
      <color indexed="8"/>
      <name val="Arial"/>
      <family val="2"/>
    </font>
    <font>
      <sz val="10"/>
      <color theme="0"/>
      <name val="Calibri"/>
      <family val="2"/>
      <scheme val="minor"/>
    </font>
    <font>
      <sz val="10"/>
      <color rgb="FFFF0000"/>
      <name val="Times New Roman"/>
      <family val="1"/>
    </font>
    <font>
      <sz val="14"/>
      <name val="Calibri"/>
      <family val="2"/>
      <scheme val="minor"/>
    </font>
    <font>
      <sz val="9"/>
      <color rgb="FFFF0000"/>
      <name val="Calibri"/>
      <family val="2"/>
      <scheme val="minor"/>
    </font>
    <font>
      <b/>
      <sz val="9"/>
      <color rgb="FFFF0000"/>
      <name val="Calibri"/>
      <family val="2"/>
      <scheme val="minor"/>
    </font>
    <font>
      <b/>
      <vertAlign val="superscript"/>
      <sz val="12"/>
      <name val="Calibri"/>
      <family val="2"/>
    </font>
    <font>
      <sz val="10"/>
      <name val="Helv"/>
    </font>
    <font>
      <sz val="10"/>
      <color theme="1"/>
      <name val="Calibri"/>
      <family val="2"/>
    </font>
    <font>
      <sz val="12"/>
      <color theme="1"/>
      <name val="Calibri"/>
      <family val="2"/>
    </font>
    <font>
      <sz val="10"/>
      <name val="Calibri"/>
      <family val="2"/>
    </font>
    <font>
      <b/>
      <sz val="10"/>
      <name val="Calibri"/>
      <family val="2"/>
    </font>
    <font>
      <b/>
      <sz val="11"/>
      <name val="Calibri"/>
      <family val="2"/>
    </font>
    <font>
      <vertAlign val="superscript"/>
      <sz val="12"/>
      <color theme="1"/>
      <name val="Corbel"/>
      <family val="2"/>
    </font>
    <font>
      <sz val="12"/>
      <color theme="0" tint="-0.34998626667073579"/>
      <name val="Corbel"/>
      <family val="2"/>
    </font>
    <font>
      <sz val="8"/>
      <color theme="1"/>
      <name val="Arial"/>
      <family val="2"/>
    </font>
    <font>
      <vertAlign val="superscript"/>
      <sz val="11"/>
      <color theme="1"/>
      <name val="Calibri"/>
      <family val="2"/>
      <scheme val="minor"/>
    </font>
    <font>
      <b/>
      <vertAlign val="superscript"/>
      <sz val="11"/>
      <color theme="1"/>
      <name val="Calibri"/>
      <family val="2"/>
      <scheme val="minor"/>
    </font>
    <font>
      <sz val="10"/>
      <color indexed="8"/>
      <name val="Calibri"/>
      <family val="2"/>
    </font>
    <font>
      <b/>
      <sz val="10"/>
      <color indexed="8"/>
      <name val="Calibri"/>
      <family val="2"/>
    </font>
    <font>
      <b/>
      <sz val="9"/>
      <color theme="1"/>
      <name val="Calibri"/>
      <family val="2"/>
      <scheme val="minor"/>
    </font>
    <font>
      <b/>
      <sz val="14"/>
      <color theme="1"/>
      <name val="Calibri"/>
      <family val="2"/>
      <scheme val="minor"/>
    </font>
    <font>
      <sz val="10"/>
      <color theme="1"/>
      <name val="Arial"/>
      <family val="2"/>
    </font>
    <font>
      <b/>
      <sz val="10"/>
      <color rgb="FF000000"/>
      <name val="Calibri"/>
      <family val="2"/>
      <scheme val="minor"/>
    </font>
    <font>
      <b/>
      <vertAlign val="superscript"/>
      <sz val="10"/>
      <color rgb="FF000000"/>
      <name val="Calibri"/>
      <family val="2"/>
      <scheme val="minor"/>
    </font>
    <font>
      <sz val="10"/>
      <color rgb="FF000000"/>
      <name val="Corbel"/>
      <family val="2"/>
    </font>
    <font>
      <i/>
      <sz val="9"/>
      <color rgb="FF171717"/>
      <name val="Calibri"/>
      <family val="2"/>
      <scheme val="minor"/>
    </font>
    <font>
      <i/>
      <vertAlign val="superscript"/>
      <sz val="9"/>
      <color rgb="FF404040"/>
      <name val="Calibri"/>
      <family val="2"/>
      <scheme val="minor"/>
    </font>
    <font>
      <i/>
      <sz val="9"/>
      <name val="Calibri"/>
      <family val="2"/>
      <scheme val="minor"/>
    </font>
    <font>
      <b/>
      <sz val="11"/>
      <color rgb="FFFF0000"/>
      <name val="Calibri"/>
      <family val="2"/>
      <scheme val="minor"/>
    </font>
    <font>
      <sz val="9"/>
      <color theme="1"/>
      <name val="Calibri"/>
      <family val="2"/>
      <scheme val="minor"/>
    </font>
    <font>
      <sz val="12"/>
      <color rgb="FFFF0000"/>
      <name val="Calibri"/>
      <family val="2"/>
    </font>
    <font>
      <b/>
      <sz val="10"/>
      <color theme="1"/>
      <name val="Calibri"/>
      <family val="2"/>
    </font>
    <font>
      <b/>
      <sz val="12"/>
      <name val="Calibri"/>
      <family val="2"/>
    </font>
    <font>
      <i/>
      <sz val="9"/>
      <color theme="1"/>
      <name val="Calibri"/>
      <family val="2"/>
      <scheme val="minor"/>
    </font>
    <font>
      <b/>
      <sz val="22"/>
      <color theme="1"/>
      <name val="Corbel"/>
      <family val="2"/>
    </font>
    <font>
      <sz val="11"/>
      <color theme="1"/>
      <name val="Corbel"/>
      <family val="2"/>
    </font>
    <font>
      <b/>
      <sz val="12"/>
      <color indexed="8"/>
      <name val="Calibri"/>
      <family val="2"/>
    </font>
    <font>
      <b/>
      <vertAlign val="superscript"/>
      <sz val="10"/>
      <name val="Calibri"/>
      <family val="2"/>
      <scheme val="minor"/>
    </font>
    <font>
      <u/>
      <sz val="8.25"/>
      <color theme="10"/>
      <name val="Arial"/>
      <family val="2"/>
    </font>
    <font>
      <b/>
      <sz val="24"/>
      <color theme="1"/>
      <name val="Calibri"/>
      <family val="2"/>
      <scheme val="minor"/>
    </font>
    <font>
      <b/>
      <sz val="18"/>
      <name val="Calibri"/>
      <family val="2"/>
      <scheme val="minor"/>
    </font>
    <font>
      <b/>
      <sz val="20"/>
      <name val="Calibri"/>
      <family val="2"/>
      <scheme val="minor"/>
    </font>
    <font>
      <u/>
      <sz val="11"/>
      <color theme="10"/>
      <name val="Calibri"/>
      <family val="2"/>
      <scheme val="minor"/>
    </font>
    <font>
      <sz val="24"/>
      <color theme="1"/>
      <name val="Calibri"/>
      <family val="2"/>
      <scheme val="minor"/>
    </font>
    <font>
      <u/>
      <sz val="11"/>
      <color theme="1"/>
      <name val="Calibri"/>
      <family val="2"/>
      <scheme val="minor"/>
    </font>
    <font>
      <b/>
      <u/>
      <sz val="11"/>
      <color theme="1"/>
      <name val="Calibri"/>
      <family val="2"/>
      <scheme val="minor"/>
    </font>
    <font>
      <sz val="26"/>
      <color theme="1"/>
      <name val="Calibri"/>
      <family val="2"/>
      <scheme val="minor"/>
    </font>
    <font>
      <sz val="8"/>
      <color theme="1"/>
      <name val="Calibri"/>
      <family val="2"/>
      <scheme val="minor"/>
    </font>
    <font>
      <b/>
      <sz val="8"/>
      <color theme="1"/>
      <name val="Calibri"/>
      <family val="2"/>
      <scheme val="minor"/>
    </font>
    <font>
      <b/>
      <vertAlign val="superscript"/>
      <sz val="12"/>
      <name val="Calibri"/>
      <family val="2"/>
      <scheme val="minor"/>
    </font>
    <font>
      <sz val="11"/>
      <name val="Corbel"/>
      <family val="2"/>
    </font>
    <font>
      <vertAlign val="superscript"/>
      <sz val="11"/>
      <name val="Corbel"/>
      <family val="2"/>
    </font>
    <font>
      <vertAlign val="superscript"/>
      <sz val="11"/>
      <color theme="1"/>
      <name val="Corbel"/>
      <family val="2"/>
    </font>
    <font>
      <sz val="11"/>
      <color rgb="FF171717"/>
      <name val="Corbel"/>
      <family val="2"/>
    </font>
    <font>
      <sz val="9"/>
      <name val="Corbel"/>
      <family val="2"/>
    </font>
    <font>
      <vertAlign val="superscript"/>
      <sz val="9"/>
      <name val="Corbel"/>
      <family val="2"/>
    </font>
    <font>
      <sz val="9"/>
      <color theme="1"/>
      <name val="Corbel"/>
      <family val="2"/>
    </font>
    <font>
      <vertAlign val="superscript"/>
      <sz val="9"/>
      <color theme="1"/>
      <name val="Corbel"/>
      <family val="2"/>
    </font>
    <font>
      <b/>
      <vertAlign val="superscript"/>
      <sz val="9"/>
      <color theme="1"/>
      <name val="Corbel"/>
      <family val="2"/>
    </font>
  </fonts>
  <fills count="6">
    <fill>
      <patternFill patternType="none"/>
    </fill>
    <fill>
      <patternFill patternType="gray125"/>
    </fill>
    <fill>
      <patternFill patternType="solid">
        <fgColor theme="0"/>
        <bgColor indexed="64"/>
      </patternFill>
    </fill>
    <fill>
      <patternFill patternType="solid">
        <fgColor rgb="FFDAE5EB"/>
        <bgColor indexed="64"/>
      </patternFill>
    </fill>
    <fill>
      <patternFill patternType="solid">
        <fgColor theme="0" tint="-4.9989318521683403E-2"/>
        <bgColor indexed="64"/>
      </patternFill>
    </fill>
    <fill>
      <patternFill patternType="solid">
        <fgColor rgb="FFDDE5EB"/>
        <bgColor indexed="64"/>
      </patternFill>
    </fill>
  </fills>
  <borders count="240">
    <border>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medium">
        <color indexed="64"/>
      </top>
      <bottom style="thin">
        <color indexed="64"/>
      </bottom>
      <diagonal/>
    </border>
    <border>
      <left style="medium">
        <color auto="1"/>
      </left>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rgb="FFEFEFEF"/>
      </left>
      <right style="medium">
        <color rgb="FFEFEFEF"/>
      </right>
      <top/>
      <bottom style="medium">
        <color rgb="FFEFEFEF"/>
      </bottom>
      <diagonal/>
    </border>
    <border>
      <left style="medium">
        <color rgb="FFEFEFEF"/>
      </left>
      <right style="medium">
        <color rgb="FFEFEFEF"/>
      </right>
      <top/>
      <bottom/>
      <diagonal/>
    </border>
    <border>
      <left/>
      <right style="thick">
        <color theme="0"/>
      </right>
      <top style="thin">
        <color indexed="64"/>
      </top>
      <bottom style="thin">
        <color indexed="64"/>
      </bottom>
      <diagonal/>
    </border>
    <border>
      <left/>
      <right style="thick">
        <color theme="0"/>
      </right>
      <top style="thin">
        <color indexed="64"/>
      </top>
      <bottom/>
      <diagonal/>
    </border>
    <border>
      <left style="medium">
        <color indexed="64"/>
      </left>
      <right style="thick">
        <color theme="0"/>
      </right>
      <top style="thin">
        <color indexed="64"/>
      </top>
      <bottom style="thin">
        <color indexed="64"/>
      </bottom>
      <diagonal/>
    </border>
    <border>
      <left style="medium">
        <color indexed="64"/>
      </left>
      <right style="thick">
        <color theme="0"/>
      </right>
      <top style="thin">
        <color indexed="64"/>
      </top>
      <bottom style="medium">
        <color indexed="64"/>
      </bottom>
      <diagonal/>
    </border>
    <border>
      <left/>
      <right style="thick">
        <color theme="0"/>
      </right>
      <top style="thin">
        <color indexed="64"/>
      </top>
      <bottom style="medium">
        <color indexed="64"/>
      </bottom>
      <diagonal/>
    </border>
    <border>
      <left style="medium">
        <color indexed="64"/>
      </left>
      <right style="thick">
        <color theme="0"/>
      </right>
      <top style="medium">
        <color indexed="64"/>
      </top>
      <bottom style="thin">
        <color indexed="64"/>
      </bottom>
      <diagonal/>
    </border>
    <border>
      <left/>
      <right style="thick">
        <color theme="0"/>
      </right>
      <top style="medium">
        <color indexed="64"/>
      </top>
      <bottom style="thin">
        <color indexed="64"/>
      </bottom>
      <diagonal/>
    </border>
    <border>
      <left style="medium">
        <color indexed="64"/>
      </left>
      <right style="thick">
        <color theme="0"/>
      </right>
      <top style="thin">
        <color indexed="64"/>
      </top>
      <bottom/>
      <diagonal/>
    </border>
    <border>
      <left style="medium">
        <color indexed="64"/>
      </left>
      <right style="thick">
        <color theme="0"/>
      </right>
      <top style="medium">
        <color indexed="64"/>
      </top>
      <bottom style="medium">
        <color indexed="64"/>
      </bottom>
      <diagonal/>
    </border>
    <border>
      <left style="thick">
        <color theme="0"/>
      </left>
      <right style="thick">
        <color theme="0"/>
      </right>
      <top style="medium">
        <color indexed="64"/>
      </top>
      <bottom style="thin">
        <color indexed="64"/>
      </bottom>
      <diagonal/>
    </border>
    <border>
      <left style="thick">
        <color theme="0"/>
      </left>
      <right style="medium">
        <color indexed="64"/>
      </right>
      <top style="thin">
        <color indexed="64"/>
      </top>
      <bottom style="medium">
        <color indexed="64"/>
      </bottom>
      <diagonal/>
    </border>
    <border>
      <left style="thick">
        <color theme="0"/>
      </left>
      <right style="medium">
        <color indexed="64"/>
      </right>
      <top style="thin">
        <color indexed="64"/>
      </top>
      <bottom style="thin">
        <color theme="1"/>
      </bottom>
      <diagonal/>
    </border>
    <border>
      <left/>
      <right style="medium">
        <color indexed="64"/>
      </right>
      <top style="thin">
        <color indexed="64"/>
      </top>
      <bottom style="thin">
        <color theme="1"/>
      </bottom>
      <diagonal/>
    </border>
    <border>
      <left style="thick">
        <color theme="0"/>
      </left>
      <right style="thick">
        <color theme="0"/>
      </right>
      <top style="thin">
        <color indexed="64"/>
      </top>
      <bottom style="thin">
        <color indexed="64"/>
      </bottom>
      <diagonal/>
    </border>
    <border>
      <left style="thick">
        <color theme="0"/>
      </left>
      <right style="thick">
        <color theme="0"/>
      </right>
      <top style="thin">
        <color indexed="64"/>
      </top>
      <bottom style="medium">
        <color indexed="64"/>
      </bottom>
      <diagonal/>
    </border>
    <border>
      <left style="medium">
        <color rgb="FF000000"/>
      </left>
      <right style="thick">
        <color theme="0"/>
      </right>
      <top style="thin">
        <color rgb="FF000000"/>
      </top>
      <bottom style="thin">
        <color indexed="64"/>
      </bottom>
      <diagonal/>
    </border>
    <border>
      <left style="medium">
        <color rgb="FF000000"/>
      </left>
      <right style="thick">
        <color theme="0"/>
      </right>
      <top style="thin">
        <color rgb="FF000000"/>
      </top>
      <bottom style="medium">
        <color indexed="64"/>
      </bottom>
      <diagonal/>
    </border>
    <border>
      <left/>
      <right style="thick">
        <color theme="0"/>
      </right>
      <top style="thin">
        <color rgb="FF000000"/>
      </top>
      <bottom style="thin">
        <color indexed="64"/>
      </bottom>
      <diagonal/>
    </border>
    <border>
      <left style="medium">
        <color indexed="64"/>
      </left>
      <right style="thick">
        <color theme="0"/>
      </right>
      <top style="thin">
        <color rgb="FF000000"/>
      </top>
      <bottom style="thin">
        <color indexed="64"/>
      </bottom>
      <diagonal/>
    </border>
    <border>
      <left style="medium">
        <color theme="1"/>
      </left>
      <right style="thick">
        <color rgb="FFFFFFFF"/>
      </right>
      <top/>
      <bottom style="medium">
        <color rgb="FF000000"/>
      </bottom>
      <diagonal/>
    </border>
    <border>
      <left style="thick">
        <color rgb="FFFFFFFF"/>
      </left>
      <right style="thick">
        <color theme="0"/>
      </right>
      <top style="medium">
        <color rgb="FF000000"/>
      </top>
      <bottom/>
      <diagonal/>
    </border>
    <border>
      <left style="thick">
        <color theme="0"/>
      </left>
      <right style="thick">
        <color theme="0"/>
      </right>
      <top style="medium">
        <color rgb="FF000000"/>
      </top>
      <bottom/>
      <diagonal/>
    </border>
    <border>
      <left style="thick">
        <color rgb="FFFFFFFF"/>
      </left>
      <right style="thick">
        <color theme="0"/>
      </right>
      <top style="thin">
        <color theme="1"/>
      </top>
      <bottom style="thin">
        <color theme="1"/>
      </bottom>
      <diagonal/>
    </border>
    <border>
      <left style="thick">
        <color rgb="FFFFFFFF"/>
      </left>
      <right style="thick">
        <color theme="0"/>
      </right>
      <top style="thin">
        <color theme="1"/>
      </top>
      <bottom/>
      <diagonal/>
    </border>
    <border>
      <left style="thick">
        <color theme="0"/>
      </left>
      <right style="thick">
        <color theme="0"/>
      </right>
      <top style="thin">
        <color theme="1"/>
      </top>
      <bottom/>
      <diagonal/>
    </border>
    <border>
      <left style="thick">
        <color rgb="FFFFFFFF"/>
      </left>
      <right style="thick">
        <color theme="0"/>
      </right>
      <top/>
      <bottom/>
      <diagonal/>
    </border>
    <border>
      <left style="thick">
        <color theme="0"/>
      </left>
      <right style="thick">
        <color theme="0"/>
      </right>
      <top/>
      <bottom/>
      <diagonal/>
    </border>
    <border>
      <left style="thick">
        <color theme="0"/>
      </left>
      <right style="thick">
        <color theme="0"/>
      </right>
      <top style="thin">
        <color theme="1"/>
      </top>
      <bottom style="thin">
        <color theme="1"/>
      </bottom>
      <diagonal/>
    </border>
    <border>
      <left/>
      <right style="thick">
        <color theme="0"/>
      </right>
      <top style="medium">
        <color rgb="FF000000"/>
      </top>
      <bottom/>
      <diagonal/>
    </border>
    <border>
      <left/>
      <right style="thick">
        <color theme="0"/>
      </right>
      <top style="thin">
        <color theme="1"/>
      </top>
      <bottom/>
      <diagonal/>
    </border>
    <border>
      <left/>
      <right style="thick">
        <color theme="0"/>
      </right>
      <top style="thin">
        <color theme="1"/>
      </top>
      <bottom style="thin">
        <color theme="1"/>
      </bottom>
      <diagonal/>
    </border>
    <border>
      <left/>
      <right style="thick">
        <color theme="0"/>
      </right>
      <top/>
      <bottom/>
      <diagonal/>
    </border>
    <border>
      <left/>
      <right style="thick">
        <color theme="0"/>
      </right>
      <top style="medium">
        <color theme="1"/>
      </top>
      <bottom style="thin">
        <color indexed="64"/>
      </bottom>
      <diagonal/>
    </border>
    <border>
      <left/>
      <right style="thick">
        <color theme="0"/>
      </right>
      <top style="thin">
        <color indexed="64"/>
      </top>
      <bottom style="thin">
        <color theme="1"/>
      </bottom>
      <diagonal/>
    </border>
    <border>
      <left/>
      <right style="thick">
        <color theme="0"/>
      </right>
      <top/>
      <bottom style="thin">
        <color indexed="64"/>
      </bottom>
      <diagonal/>
    </border>
    <border>
      <left style="thick">
        <color rgb="FFFFFFFF"/>
      </left>
      <right style="thick">
        <color theme="0"/>
      </right>
      <top style="medium">
        <color auto="1"/>
      </top>
      <bottom style="thin">
        <color theme="1"/>
      </bottom>
      <diagonal/>
    </border>
    <border>
      <left style="thick">
        <color theme="0"/>
      </left>
      <right style="thick">
        <color theme="0"/>
      </right>
      <top style="medium">
        <color auto="1"/>
      </top>
      <bottom style="thin">
        <color theme="1"/>
      </bottom>
      <diagonal/>
    </border>
    <border>
      <left style="thick">
        <color rgb="FFFFFFFF"/>
      </left>
      <right/>
      <top style="medium">
        <color indexed="64"/>
      </top>
      <bottom style="thin">
        <color indexed="64"/>
      </bottom>
      <diagonal/>
    </border>
    <border>
      <left style="thick">
        <color rgb="FFFFFFFF"/>
      </left>
      <right style="thick">
        <color theme="0"/>
      </right>
      <top style="medium">
        <color rgb="FF000000"/>
      </top>
      <bottom style="thin">
        <color indexed="64"/>
      </bottom>
      <diagonal/>
    </border>
    <border>
      <left style="thick">
        <color rgb="FFFFFFFF"/>
      </left>
      <right style="thick">
        <color theme="0"/>
      </right>
      <top style="thin">
        <color indexed="64"/>
      </top>
      <bottom style="thin">
        <color indexed="64"/>
      </bottom>
      <diagonal/>
    </border>
    <border>
      <left style="thick">
        <color rgb="FFFFFFFF"/>
      </left>
      <right style="thick">
        <color theme="0"/>
      </right>
      <top style="thin">
        <color indexed="64"/>
      </top>
      <bottom/>
      <diagonal/>
    </border>
    <border>
      <left style="thick">
        <color rgb="FFFFFFFF"/>
      </left>
      <right style="thick">
        <color theme="0"/>
      </right>
      <top style="thin">
        <color auto="1"/>
      </top>
      <bottom style="medium">
        <color indexed="64"/>
      </bottom>
      <diagonal/>
    </border>
    <border>
      <left/>
      <right style="medium">
        <color rgb="FF000000"/>
      </right>
      <top style="thin">
        <color indexed="64"/>
      </top>
      <bottom/>
      <diagonal/>
    </border>
    <border>
      <left/>
      <right style="thick">
        <color rgb="FFFFFFFF"/>
      </right>
      <top style="medium">
        <color rgb="FF000000"/>
      </top>
      <bottom style="medium">
        <color rgb="FF000000"/>
      </bottom>
      <diagonal/>
    </border>
    <border>
      <left style="thick">
        <color rgb="FFFFFFFF"/>
      </left>
      <right style="thick">
        <color rgb="FFFFFFFF"/>
      </right>
      <top style="medium">
        <color rgb="FF000000"/>
      </top>
      <bottom style="medium">
        <color indexed="64"/>
      </bottom>
      <diagonal/>
    </border>
    <border>
      <left/>
      <right style="thick">
        <color rgb="FFFFFFFF"/>
      </right>
      <top style="medium">
        <color rgb="FF000000"/>
      </top>
      <bottom/>
      <diagonal/>
    </border>
    <border>
      <left style="thick">
        <color rgb="FFFFFFFF"/>
      </left>
      <right style="thick">
        <color rgb="FFFFFFFF"/>
      </right>
      <top style="medium">
        <color rgb="FF000000"/>
      </top>
      <bottom/>
      <diagonal/>
    </border>
    <border>
      <left style="thick">
        <color rgb="FFFFFFFF"/>
      </left>
      <right style="thick">
        <color theme="0"/>
      </right>
      <top style="medium">
        <color auto="1"/>
      </top>
      <bottom style="thin">
        <color indexed="64"/>
      </bottom>
      <diagonal/>
    </border>
    <border>
      <left style="medium">
        <color rgb="FF000000"/>
      </left>
      <right style="thick">
        <color rgb="FFFFFFFF"/>
      </right>
      <top style="medium">
        <color rgb="FF000000"/>
      </top>
      <bottom style="medium">
        <color rgb="FF000000"/>
      </bottom>
      <diagonal/>
    </border>
    <border>
      <left style="medium">
        <color rgb="FF000000"/>
      </left>
      <right style="thick">
        <color rgb="FFFFFFFF"/>
      </right>
      <top/>
      <bottom style="medium">
        <color rgb="FF000000"/>
      </bottom>
      <diagonal/>
    </border>
    <border>
      <left style="thick">
        <color rgb="FFFFFFFF"/>
      </left>
      <right style="thick">
        <color theme="0"/>
      </right>
      <top/>
      <bottom style="thin">
        <color theme="1"/>
      </bottom>
      <diagonal/>
    </border>
    <border>
      <left style="medium">
        <color rgb="FF000000"/>
      </left>
      <right style="thick">
        <color rgb="FFFFFFFF"/>
      </right>
      <top style="medium">
        <color rgb="FF000000"/>
      </top>
      <bottom/>
      <diagonal/>
    </border>
    <border>
      <left style="thick">
        <color rgb="FFFFFFFF"/>
      </left>
      <right style="thick">
        <color theme="0"/>
      </right>
      <top/>
      <bottom style="medium">
        <color auto="1"/>
      </bottom>
      <diagonal/>
    </border>
    <border>
      <left style="thick">
        <color rgb="FFFFFFFF"/>
      </left>
      <right/>
      <top style="medium">
        <color rgb="FF000000"/>
      </top>
      <bottom style="medium">
        <color indexed="64"/>
      </bottom>
      <diagonal/>
    </border>
    <border>
      <left style="medium">
        <color rgb="FF000000"/>
      </left>
      <right/>
      <top style="medium">
        <color rgb="FF000000"/>
      </top>
      <bottom style="medium">
        <color rgb="FF000000"/>
      </bottom>
      <diagonal/>
    </border>
    <border>
      <left style="thick">
        <color rgb="FFFFFFFF"/>
      </left>
      <right style="medium">
        <color rgb="FF000000"/>
      </right>
      <top style="thin">
        <color indexed="64"/>
      </top>
      <bottom style="thin">
        <color indexed="64"/>
      </bottom>
      <diagonal/>
    </border>
    <border>
      <left style="thick">
        <color rgb="FFFFFFFF"/>
      </left>
      <right style="thick">
        <color theme="0"/>
      </right>
      <top style="thin">
        <color indexed="64"/>
      </top>
      <bottom style="medium">
        <color rgb="FF000000"/>
      </bottom>
      <diagonal/>
    </border>
    <border>
      <left style="medium">
        <color rgb="FF000000"/>
      </left>
      <right style="thick">
        <color rgb="FFFFFFFF"/>
      </right>
      <top style="thin">
        <color theme="1"/>
      </top>
      <bottom style="medium">
        <color rgb="FF000000"/>
      </bottom>
      <diagonal/>
    </border>
    <border>
      <left style="medium">
        <color rgb="FF000000"/>
      </left>
      <right style="thick">
        <color rgb="FFFFFFFF"/>
      </right>
      <top/>
      <bottom/>
      <diagonal/>
    </border>
    <border>
      <left style="thick">
        <color rgb="FFFFFFFF"/>
      </left>
      <right style="thick">
        <color rgb="FFFFFFFF"/>
      </right>
      <top style="thin">
        <color auto="1"/>
      </top>
      <bottom style="thin">
        <color auto="1"/>
      </bottom>
      <diagonal/>
    </border>
    <border>
      <left style="medium">
        <color rgb="FF000000"/>
      </left>
      <right style="thick">
        <color rgb="FFFFFFFF"/>
      </right>
      <top style="thin">
        <color auto="1"/>
      </top>
      <bottom style="thin">
        <color auto="1"/>
      </bottom>
      <diagonal/>
    </border>
    <border>
      <left style="thick">
        <color rgb="FFFFFFFF"/>
      </left>
      <right style="thick">
        <color theme="0"/>
      </right>
      <top style="thin">
        <color indexed="64"/>
      </top>
      <bottom style="thin">
        <color theme="1"/>
      </bottom>
      <diagonal/>
    </border>
    <border>
      <left style="thick">
        <color rgb="FFFFFFFF"/>
      </left>
      <right style="medium">
        <color rgb="FF000000"/>
      </right>
      <top style="thin">
        <color indexed="64"/>
      </top>
      <bottom style="thin">
        <color theme="1"/>
      </bottom>
      <diagonal/>
    </border>
    <border>
      <left/>
      <right/>
      <top style="medium">
        <color rgb="FF000000"/>
      </top>
      <bottom style="medium">
        <color rgb="FF000000"/>
      </bottom>
      <diagonal/>
    </border>
    <border>
      <left style="thick">
        <color rgb="FFFFFFFF"/>
      </left>
      <right style="thick">
        <color rgb="FFFFFFFF"/>
      </right>
      <top/>
      <bottom/>
      <diagonal/>
    </border>
    <border>
      <left style="thick">
        <color rgb="FFFFFFFF"/>
      </left>
      <right style="thick">
        <color rgb="FFFFFFFF"/>
      </right>
      <top/>
      <bottom style="medium">
        <color indexed="64"/>
      </bottom>
      <diagonal/>
    </border>
    <border>
      <left style="thick">
        <color rgb="FFFFFFFF"/>
      </left>
      <right style="thick">
        <color theme="0"/>
      </right>
      <top/>
      <bottom style="thin">
        <color indexed="64"/>
      </bottom>
      <diagonal/>
    </border>
    <border>
      <left style="thick">
        <color rgb="FFFFFFFF"/>
      </left>
      <right style="medium">
        <color rgb="FF000000"/>
      </right>
      <top/>
      <bottom style="thin">
        <color indexed="64"/>
      </bottom>
      <diagonal/>
    </border>
    <border>
      <left/>
      <right/>
      <top style="medium">
        <color rgb="FF000000"/>
      </top>
      <bottom/>
      <diagonal/>
    </border>
    <border>
      <left style="medium">
        <color rgb="FF000000"/>
      </left>
      <right/>
      <top/>
      <bottom style="medium">
        <color rgb="FF000000"/>
      </bottom>
      <diagonal/>
    </border>
    <border>
      <left style="medium">
        <color rgb="FF000000"/>
      </left>
      <right/>
      <top/>
      <bottom/>
      <diagonal/>
    </border>
    <border>
      <left style="thick">
        <color rgb="FFFFFFFF"/>
      </left>
      <right style="thick">
        <color rgb="FFFFFFFF"/>
      </right>
      <top style="medium">
        <color indexed="64"/>
      </top>
      <bottom style="thin">
        <color auto="1"/>
      </bottom>
      <diagonal/>
    </border>
    <border>
      <left style="medium">
        <color rgb="FF000000"/>
      </left>
      <right style="thick">
        <color rgb="FFFFFFFF"/>
      </right>
      <top style="medium">
        <color rgb="FF000000"/>
      </top>
      <bottom style="thin">
        <color rgb="FF000000"/>
      </bottom>
      <diagonal/>
    </border>
    <border>
      <left style="thick">
        <color rgb="FFFFFFFF"/>
      </left>
      <right/>
      <top style="thin">
        <color indexed="64"/>
      </top>
      <bottom style="thin">
        <color indexed="64"/>
      </bottom>
      <diagonal/>
    </border>
    <border>
      <left/>
      <right style="medium">
        <color auto="1"/>
      </right>
      <top style="medium">
        <color rgb="FF000000"/>
      </top>
      <bottom/>
      <diagonal/>
    </border>
    <border>
      <left style="medium">
        <color rgb="FF000000"/>
      </left>
      <right style="thick">
        <color rgb="FFFFFFFF"/>
      </right>
      <top/>
      <bottom style="medium">
        <color indexed="64"/>
      </bottom>
      <diagonal/>
    </border>
    <border>
      <left style="thick">
        <color rgb="FFFFFFFF"/>
      </left>
      <right style="thick">
        <color rgb="FFFFFFFF"/>
      </right>
      <top style="thin">
        <color indexed="64"/>
      </top>
      <bottom/>
      <diagonal/>
    </border>
    <border>
      <left style="thick">
        <color rgb="FFFFFFFF"/>
      </left>
      <right style="thick">
        <color rgb="FFFFFFFF"/>
      </right>
      <top/>
      <bottom style="thin">
        <color indexed="64"/>
      </bottom>
      <diagonal/>
    </border>
    <border>
      <left style="thick">
        <color rgb="FFFFFFFF"/>
      </left>
      <right style="medium">
        <color rgb="FF000000"/>
      </right>
      <top style="thin">
        <color indexed="64"/>
      </top>
      <bottom/>
      <diagonal/>
    </border>
    <border>
      <left style="thick">
        <color rgb="FFFFFFFF"/>
      </left>
      <right/>
      <top/>
      <bottom style="thin">
        <color indexed="64"/>
      </bottom>
      <diagonal/>
    </border>
    <border>
      <left/>
      <right style="thick">
        <color rgb="FFFFFFFF"/>
      </right>
      <top/>
      <bottom/>
      <diagonal/>
    </border>
    <border>
      <left style="medium">
        <color rgb="FF000000"/>
      </left>
      <right/>
      <top/>
      <bottom style="medium">
        <color indexed="64"/>
      </bottom>
      <diagonal/>
    </border>
    <border>
      <left style="medium">
        <color rgb="FF000000"/>
      </left>
      <right/>
      <top style="medium">
        <color rgb="FF000000"/>
      </top>
      <bottom/>
      <diagonal/>
    </border>
    <border>
      <left/>
      <right/>
      <top style="thin">
        <color rgb="FF000000"/>
      </top>
      <bottom style="thin">
        <color rgb="FF000000"/>
      </bottom>
      <diagonal/>
    </border>
    <border>
      <left/>
      <right/>
      <top style="thin">
        <color rgb="FF000000"/>
      </top>
      <bottom style="medium">
        <color rgb="FF000000"/>
      </bottom>
      <diagonal/>
    </border>
    <border>
      <left/>
      <right/>
      <top style="thin">
        <color indexed="64"/>
      </top>
      <bottom style="thin">
        <color indexed="64"/>
      </bottom>
      <diagonal/>
    </border>
    <border>
      <left/>
      <right/>
      <top style="medium">
        <color indexed="64"/>
      </top>
      <bottom style="thin">
        <color rgb="FF000000"/>
      </bottom>
      <diagonal/>
    </border>
    <border>
      <left/>
      <right style="medium">
        <color rgb="FF000000"/>
      </right>
      <top style="thin">
        <color indexed="64"/>
      </top>
      <bottom style="thin">
        <color indexed="64"/>
      </bottom>
      <diagonal/>
    </border>
    <border>
      <left/>
      <right style="thick">
        <color theme="0"/>
      </right>
      <top style="medium">
        <color rgb="FF000000"/>
      </top>
      <bottom style="thin">
        <color indexed="64"/>
      </bottom>
      <diagonal/>
    </border>
    <border>
      <left/>
      <right style="thick">
        <color rgb="FFFFFFFF"/>
      </right>
      <top style="medium">
        <color rgb="FF000000"/>
      </top>
      <bottom style="thin">
        <color indexed="64"/>
      </bottom>
      <diagonal/>
    </border>
    <border>
      <left/>
      <right style="thick">
        <color rgb="FFFFFFFF"/>
      </right>
      <top style="thin">
        <color auto="1"/>
      </top>
      <bottom style="thin">
        <color auto="1"/>
      </bottom>
      <diagonal/>
    </border>
    <border>
      <left style="thick">
        <color rgb="FFFFFFFF"/>
      </left>
      <right style="thick">
        <color rgb="FFFFFFFF"/>
      </right>
      <top/>
      <bottom style="medium">
        <color rgb="FF000000"/>
      </bottom>
      <diagonal/>
    </border>
    <border>
      <left style="thin">
        <color auto="1"/>
      </left>
      <right style="thin">
        <color auto="1"/>
      </right>
      <top style="thin">
        <color auto="1"/>
      </top>
      <bottom/>
      <diagonal/>
    </border>
    <border>
      <left/>
      <right/>
      <top/>
      <bottom style="medium">
        <color rgb="FF000000"/>
      </bottom>
      <diagonal/>
    </border>
    <border>
      <left/>
      <right style="medium">
        <color rgb="FF000000"/>
      </right>
      <top/>
      <bottom style="medium">
        <color rgb="FF000000"/>
      </bottom>
      <diagonal/>
    </border>
    <border>
      <left style="thick">
        <color rgb="FFFFFFFF"/>
      </left>
      <right/>
      <top style="medium">
        <color rgb="FF000000"/>
      </top>
      <bottom style="medium">
        <color rgb="FF000000"/>
      </bottom>
      <diagonal/>
    </border>
    <border>
      <left style="thick">
        <color rgb="FFFFFFFF"/>
      </left>
      <right style="thick">
        <color rgb="FFFFFFFF"/>
      </right>
      <top style="medium">
        <color auto="1"/>
      </top>
      <bottom/>
      <diagonal/>
    </border>
    <border>
      <left/>
      <right/>
      <top style="thin">
        <color indexed="64"/>
      </top>
      <bottom style="medium">
        <color indexed="64"/>
      </bottom>
      <diagonal/>
    </border>
    <border>
      <left style="thick">
        <color rgb="FFFFFFFF"/>
      </left>
      <right/>
      <top style="thin">
        <color indexed="64"/>
      </top>
      <bottom/>
      <diagonal/>
    </border>
    <border>
      <left/>
      <right style="thick">
        <color rgb="FFFFFFFF"/>
      </right>
      <top/>
      <bottom style="medium">
        <color rgb="FF000000"/>
      </bottom>
      <diagonal/>
    </border>
    <border>
      <left style="thick">
        <color rgb="FFFFFFFF"/>
      </left>
      <right/>
      <top style="medium">
        <color rgb="FF000000"/>
      </top>
      <bottom style="thin">
        <color indexed="64"/>
      </bottom>
      <diagonal/>
    </border>
    <border>
      <left/>
      <right style="thick">
        <color rgb="FFFFFFFF"/>
      </right>
      <top style="thin">
        <color auto="1"/>
      </top>
      <bottom/>
      <diagonal/>
    </border>
    <border>
      <left/>
      <right style="thick">
        <color theme="0"/>
      </right>
      <top/>
      <bottom style="medium">
        <color rgb="FF000000"/>
      </bottom>
      <diagonal/>
    </border>
    <border>
      <left/>
      <right style="thick">
        <color theme="0"/>
      </right>
      <top style="medium">
        <color rgb="FF000000"/>
      </top>
      <bottom style="medium">
        <color rgb="FF000000"/>
      </bottom>
      <diagonal/>
    </border>
    <border>
      <left style="thick">
        <color rgb="FFFFFFFF"/>
      </left>
      <right/>
      <top/>
      <bottom/>
      <diagonal/>
    </border>
    <border>
      <left/>
      <right style="thick">
        <color rgb="FFFFFFFF"/>
      </right>
      <top style="medium">
        <color rgb="FF000000"/>
      </top>
      <bottom style="thin">
        <color rgb="FF000000"/>
      </bottom>
      <diagonal/>
    </border>
    <border>
      <left/>
      <right style="thick">
        <color rgb="FFFFFFFF"/>
      </right>
      <top style="thin">
        <color rgb="FF000000"/>
      </top>
      <bottom style="medium">
        <color rgb="FF000000"/>
      </bottom>
      <diagonal/>
    </border>
    <border>
      <left/>
      <right style="thick">
        <color rgb="FFFFFFFF"/>
      </right>
      <top style="thin">
        <color rgb="FF000000"/>
      </top>
      <bottom style="thin">
        <color rgb="FF000000"/>
      </bottom>
      <diagonal/>
    </border>
    <border>
      <left/>
      <right style="thick">
        <color rgb="FFFFFFFF"/>
      </right>
      <top style="thin">
        <color rgb="FF000000"/>
      </top>
      <bottom/>
      <diagonal/>
    </border>
    <border>
      <left style="thick">
        <color rgb="FFFFFFFF"/>
      </left>
      <right/>
      <top/>
      <bottom style="medium">
        <color rgb="FF000000"/>
      </bottom>
      <diagonal/>
    </border>
    <border>
      <left style="thick">
        <color rgb="FFFFFFFF"/>
      </left>
      <right/>
      <top style="medium">
        <color rgb="FF000000"/>
      </top>
      <bottom/>
      <diagonal/>
    </border>
    <border>
      <left style="thin">
        <color indexed="64"/>
      </left>
      <right/>
      <top style="thin">
        <color indexed="64"/>
      </top>
      <bottom/>
      <diagonal/>
    </border>
    <border>
      <left style="thick">
        <color rgb="FFFFFFFF"/>
      </left>
      <right style="thick">
        <color theme="0"/>
      </right>
      <top/>
      <bottom style="medium">
        <color rgb="FF000000"/>
      </bottom>
      <diagonal/>
    </border>
    <border>
      <left style="thick">
        <color theme="0"/>
      </left>
      <right style="thick">
        <color theme="0"/>
      </right>
      <top/>
      <bottom style="medium">
        <color rgb="FF000000"/>
      </bottom>
      <diagonal/>
    </border>
    <border>
      <left style="thick">
        <color theme="0"/>
      </left>
      <right/>
      <top/>
      <bottom style="medium">
        <color rgb="FF000000"/>
      </bottom>
      <diagonal/>
    </border>
    <border>
      <left style="thick">
        <color theme="0"/>
      </left>
      <right/>
      <top style="medium">
        <color rgb="FF000000"/>
      </top>
      <bottom/>
      <diagonal/>
    </border>
    <border>
      <left style="thick">
        <color theme="0"/>
      </left>
      <right/>
      <top style="thin">
        <color theme="1"/>
      </top>
      <bottom/>
      <diagonal/>
    </border>
    <border>
      <left style="thick">
        <color theme="0"/>
      </left>
      <right/>
      <top style="thin">
        <color theme="1"/>
      </top>
      <bottom style="thin">
        <color theme="1"/>
      </bottom>
      <diagonal/>
    </border>
    <border>
      <left style="thick">
        <color theme="0"/>
      </left>
      <right/>
      <top/>
      <bottom/>
      <diagonal/>
    </border>
    <border>
      <left/>
      <right/>
      <top style="medium">
        <color theme="1"/>
      </top>
      <bottom style="thin">
        <color indexed="64"/>
      </bottom>
      <diagonal/>
    </border>
    <border>
      <left style="thick">
        <color theme="0"/>
      </left>
      <right/>
      <top/>
      <bottom style="medium">
        <color auto="1"/>
      </bottom>
      <diagonal/>
    </border>
    <border>
      <left style="thick">
        <color theme="0"/>
      </left>
      <right/>
      <top style="medium">
        <color auto="1"/>
      </top>
      <bottom style="thin">
        <color theme="1"/>
      </bottom>
      <diagonal/>
    </border>
    <border>
      <left/>
      <right style="thick">
        <color rgb="FFFFFFFF"/>
      </right>
      <top/>
      <bottom style="medium">
        <color theme="1"/>
      </bottom>
      <diagonal/>
    </border>
    <border>
      <left style="thick">
        <color rgb="FFFFFFFF"/>
      </left>
      <right/>
      <top/>
      <bottom style="medium">
        <color auto="1"/>
      </bottom>
      <diagonal/>
    </border>
    <border>
      <left style="medium">
        <color theme="1"/>
      </left>
      <right/>
      <top/>
      <bottom style="medium">
        <color rgb="FF000000"/>
      </bottom>
      <diagonal/>
    </border>
    <border>
      <left style="thick">
        <color theme="0"/>
      </left>
      <right/>
      <top/>
      <bottom style="thin">
        <color theme="1"/>
      </bottom>
      <diagonal/>
    </border>
    <border>
      <left style="medium">
        <color auto="1"/>
      </left>
      <right/>
      <top style="thin">
        <color auto="1"/>
      </top>
      <bottom style="thin">
        <color auto="1"/>
      </bottom>
      <diagonal/>
    </border>
    <border>
      <left style="thin">
        <color indexed="64"/>
      </left>
      <right/>
      <top style="medium">
        <color indexed="64"/>
      </top>
      <bottom style="thin">
        <color indexed="64"/>
      </bottom>
      <diagonal/>
    </border>
    <border>
      <left style="thick">
        <color rgb="FFFFFFFF"/>
      </left>
      <right/>
      <top/>
      <bottom style="thin">
        <color theme="1"/>
      </bottom>
      <diagonal/>
    </border>
    <border>
      <left style="thick">
        <color rgb="FFFFFFFF"/>
      </left>
      <right/>
      <top style="thin">
        <color theme="1"/>
      </top>
      <bottom style="thin">
        <color theme="1"/>
      </bottom>
      <diagonal/>
    </border>
    <border>
      <left style="thick">
        <color rgb="FFFFFFFF"/>
      </left>
      <right/>
      <top style="thin">
        <color theme="1"/>
      </top>
      <bottom/>
      <diagonal/>
    </border>
    <border>
      <left style="thick">
        <color rgb="FFFFFFFF"/>
      </left>
      <right/>
      <top style="medium">
        <color indexed="64"/>
      </top>
      <bottom style="thin">
        <color theme="1"/>
      </bottom>
      <diagonal/>
    </border>
    <border>
      <left style="thick">
        <color theme="0"/>
      </left>
      <right/>
      <top style="medium">
        <color auto="1"/>
      </top>
      <bottom style="thin">
        <color auto="1"/>
      </bottom>
      <diagonal/>
    </border>
    <border>
      <left style="thick">
        <color theme="0"/>
      </left>
      <right style="thick">
        <color theme="0"/>
      </right>
      <top style="thin">
        <color indexed="64"/>
      </top>
      <bottom/>
      <diagonal/>
    </border>
    <border>
      <left style="thick">
        <color theme="0"/>
      </left>
      <right/>
      <top style="thin">
        <color indexed="64"/>
      </top>
      <bottom/>
      <diagonal/>
    </border>
    <border>
      <left/>
      <right style="thick">
        <color rgb="FFFFFFFF"/>
      </right>
      <top/>
      <bottom style="medium">
        <color indexed="64"/>
      </bottom>
      <diagonal/>
    </border>
    <border>
      <left style="thin">
        <color theme="1"/>
      </left>
      <right style="thick">
        <color rgb="FFFFFFFF"/>
      </right>
      <top/>
      <bottom style="medium">
        <color rgb="FF000000"/>
      </bottom>
      <diagonal/>
    </border>
    <border>
      <left style="medium">
        <color rgb="FF000000"/>
      </left>
      <right/>
      <top style="thin">
        <color auto="1"/>
      </top>
      <bottom style="thin">
        <color auto="1"/>
      </bottom>
      <diagonal/>
    </border>
    <border>
      <left style="medium">
        <color rgb="FF000000"/>
      </left>
      <right style="thick">
        <color rgb="FFFFFFFF"/>
      </right>
      <top style="thin">
        <color theme="1"/>
      </top>
      <bottom/>
      <diagonal/>
    </border>
    <border>
      <left style="thick">
        <color rgb="FFFFFFFF"/>
      </left>
      <right style="thick">
        <color rgb="FFFFFFFF"/>
      </right>
      <top style="thin">
        <color theme="1"/>
      </top>
      <bottom/>
      <diagonal/>
    </border>
    <border>
      <left style="medium">
        <color rgb="FF000000"/>
      </left>
      <right/>
      <top style="thin">
        <color theme="1"/>
      </top>
      <bottom/>
      <diagonal/>
    </border>
    <border>
      <left/>
      <right style="thick">
        <color rgb="FFFFFFFF"/>
      </right>
      <top style="thin">
        <color theme="1"/>
      </top>
      <bottom style="medium">
        <color rgb="FF000000"/>
      </bottom>
      <diagonal/>
    </border>
    <border>
      <left/>
      <right style="thick">
        <color rgb="FFFFFFFF"/>
      </right>
      <top style="thin">
        <color theme="1"/>
      </top>
      <bottom/>
      <diagonal/>
    </border>
    <border>
      <left style="thick">
        <color rgb="FFFFFFFF"/>
      </left>
      <right/>
      <top style="thin">
        <color indexed="64"/>
      </top>
      <bottom style="thin">
        <color theme="1"/>
      </bottom>
      <diagonal/>
    </border>
    <border>
      <left style="thick">
        <color rgb="FFFFFFFF"/>
      </left>
      <right/>
      <top style="thin">
        <color indexed="64"/>
      </top>
      <bottom style="medium">
        <color rgb="FF000000"/>
      </bottom>
      <diagonal/>
    </border>
    <border>
      <left/>
      <right style="medium">
        <color rgb="FF000000"/>
      </right>
      <top style="medium">
        <color auto="1"/>
      </top>
      <bottom style="thin">
        <color indexed="64"/>
      </bottom>
      <diagonal/>
    </border>
    <border>
      <left style="thick">
        <color theme="0"/>
      </left>
      <right style="thick">
        <color theme="0"/>
      </right>
      <top/>
      <bottom style="medium">
        <color indexed="64"/>
      </bottom>
      <diagonal/>
    </border>
    <border>
      <left style="thick">
        <color theme="0"/>
      </left>
      <right style="thick">
        <color theme="0"/>
      </right>
      <top style="thin">
        <color indexed="64"/>
      </top>
      <bottom style="medium">
        <color rgb="FF000000"/>
      </bottom>
      <diagonal/>
    </border>
    <border>
      <left/>
      <right/>
      <top style="medium">
        <color rgb="FF000000"/>
      </top>
      <bottom style="thin">
        <color indexed="64"/>
      </bottom>
      <diagonal/>
    </border>
    <border>
      <left style="medium">
        <color rgb="FF000000"/>
      </left>
      <right/>
      <top style="medium">
        <color rgb="FF000000"/>
      </top>
      <bottom style="thin">
        <color rgb="FF000000"/>
      </bottom>
      <diagonal/>
    </border>
    <border>
      <left style="medium">
        <color rgb="FF000000"/>
      </left>
      <right style="thick">
        <color rgb="FFFFFFFF"/>
      </right>
      <top style="thin">
        <color rgb="FF000000"/>
      </top>
      <bottom/>
      <diagonal/>
    </border>
    <border>
      <left style="medium">
        <color rgb="FF000000"/>
      </left>
      <right/>
      <top style="thin">
        <color rgb="FF000000"/>
      </top>
      <bottom/>
      <diagonal/>
    </border>
    <border>
      <left style="medium">
        <color rgb="FF000000"/>
      </left>
      <right style="thick">
        <color theme="0"/>
      </right>
      <top style="thin">
        <color indexed="64"/>
      </top>
      <bottom/>
      <diagonal/>
    </border>
    <border>
      <left/>
      <right/>
      <top style="medium">
        <color theme="1"/>
      </top>
      <bottom style="thin">
        <color theme="1"/>
      </bottom>
      <diagonal/>
    </border>
    <border>
      <left/>
      <right/>
      <top style="thin">
        <color theme="1"/>
      </top>
      <bottom style="thin">
        <color theme="1"/>
      </bottom>
      <diagonal/>
    </border>
    <border>
      <left/>
      <right/>
      <top style="thin">
        <color theme="1"/>
      </top>
      <bottom/>
      <diagonal/>
    </border>
    <border>
      <left style="thick">
        <color rgb="FFFFFFFF"/>
      </left>
      <right style="thick">
        <color rgb="FFFFFFFF"/>
      </right>
      <top/>
      <bottom style="medium">
        <color theme="1"/>
      </bottom>
      <diagonal/>
    </border>
    <border>
      <left/>
      <right style="thick">
        <color rgb="FFFFFFFF"/>
      </right>
      <top/>
      <bottom style="thin">
        <color rgb="FF000000"/>
      </bottom>
      <diagonal/>
    </border>
    <border>
      <left/>
      <right style="thick">
        <color theme="0"/>
      </right>
      <top/>
      <bottom style="medium">
        <color auto="1"/>
      </bottom>
      <diagonal/>
    </border>
    <border>
      <left/>
      <right style="thick">
        <color theme="0"/>
      </right>
      <top style="medium">
        <color indexed="64"/>
      </top>
      <bottom style="thin">
        <color rgb="FF000000"/>
      </bottom>
      <diagonal/>
    </border>
    <border>
      <left/>
      <right style="thick">
        <color theme="0"/>
      </right>
      <top style="thin">
        <color rgb="FF000000"/>
      </top>
      <bottom style="thin">
        <color rgb="FF000000"/>
      </bottom>
      <diagonal/>
    </border>
    <border>
      <left/>
      <right style="thick">
        <color theme="0"/>
      </right>
      <top style="thin">
        <color rgb="FF000000"/>
      </top>
      <bottom style="medium">
        <color rgb="FF000000"/>
      </bottom>
      <diagonal/>
    </border>
    <border>
      <left/>
      <right style="thick">
        <color rgb="FFFFFFFF"/>
      </right>
      <top style="medium">
        <color indexed="64"/>
      </top>
      <bottom style="medium">
        <color rgb="FF000000"/>
      </bottom>
      <diagonal/>
    </border>
    <border>
      <left style="medium">
        <color auto="1"/>
      </left>
      <right/>
      <top style="thin">
        <color indexed="64"/>
      </top>
      <bottom/>
      <diagonal/>
    </border>
    <border>
      <left/>
      <right style="thick">
        <color theme="0"/>
      </right>
      <top style="medium">
        <color indexed="64"/>
      </top>
      <bottom style="medium">
        <color indexed="64"/>
      </bottom>
      <diagonal/>
    </border>
    <border>
      <left/>
      <right style="thick">
        <color theme="0"/>
      </right>
      <top style="medium">
        <color indexed="64"/>
      </top>
      <bottom/>
      <diagonal/>
    </border>
    <border>
      <left style="medium">
        <color indexed="64"/>
      </left>
      <right style="thick">
        <color theme="0"/>
      </right>
      <top style="medium">
        <color indexed="64"/>
      </top>
      <bottom/>
      <diagonal/>
    </border>
    <border>
      <left/>
      <right style="medium">
        <color indexed="64"/>
      </right>
      <top/>
      <bottom style="medium">
        <color rgb="FF000000"/>
      </bottom>
      <diagonal/>
    </border>
    <border>
      <left style="thick">
        <color theme="0"/>
      </left>
      <right/>
      <top style="thin">
        <color indexed="64"/>
      </top>
      <bottom style="thin">
        <color theme="1"/>
      </bottom>
      <diagonal/>
    </border>
    <border>
      <left style="thick">
        <color theme="0"/>
      </left>
      <right/>
      <top style="thin">
        <color indexed="64"/>
      </top>
      <bottom style="medium">
        <color indexed="64"/>
      </bottom>
      <diagonal/>
    </border>
    <border>
      <left style="thick">
        <color theme="0"/>
      </left>
      <right style="medium">
        <color indexed="64"/>
      </right>
      <top style="thin">
        <color indexed="64"/>
      </top>
      <bottom/>
      <diagonal/>
    </border>
    <border>
      <left style="thick">
        <color theme="0"/>
      </left>
      <right/>
      <top style="thin">
        <color indexed="64"/>
      </top>
      <bottom style="thin">
        <color indexed="64"/>
      </bottom>
      <diagonal/>
    </border>
    <border>
      <left style="medium">
        <color rgb="FF000000"/>
      </left>
      <right/>
      <top style="thin">
        <color rgb="FF000000"/>
      </top>
      <bottom style="thin">
        <color indexed="64"/>
      </bottom>
      <diagonal/>
    </border>
    <border>
      <left style="medium">
        <color rgb="FF000000"/>
      </left>
      <right/>
      <top style="thin">
        <color rgb="FF000000"/>
      </top>
      <bottom style="medium">
        <color indexed="64"/>
      </bottom>
      <diagonal/>
    </border>
    <border>
      <left style="medium">
        <color rgb="FF000000"/>
      </left>
      <right style="thick">
        <color theme="0"/>
      </right>
      <top style="thin">
        <color rgb="FF000000"/>
      </top>
      <bottom/>
      <diagonal/>
    </border>
    <border>
      <left style="medium">
        <color indexed="64"/>
      </left>
      <right style="thick">
        <color theme="0"/>
      </right>
      <top style="thin">
        <color rgb="FF000000"/>
      </top>
      <bottom/>
      <diagonal/>
    </border>
    <border>
      <left style="thick">
        <color theme="0"/>
      </left>
      <right style="thick">
        <color theme="0"/>
      </right>
      <top style="thin">
        <color rgb="FF000000"/>
      </top>
      <bottom/>
      <diagonal/>
    </border>
    <border>
      <left/>
      <right style="thick">
        <color theme="0"/>
      </right>
      <top style="thin">
        <color rgb="FF000000"/>
      </top>
      <bottom/>
      <diagonal/>
    </border>
    <border>
      <left/>
      <right style="thick">
        <color rgb="FFFFFFFF"/>
      </right>
      <top/>
      <bottom style="thin">
        <color auto="1"/>
      </bottom>
      <diagonal/>
    </border>
    <border>
      <left style="thick">
        <color theme="0"/>
      </left>
      <right/>
      <top style="medium">
        <color rgb="FF000000"/>
      </top>
      <bottom style="thin">
        <color indexed="64"/>
      </bottom>
      <diagonal/>
    </border>
    <border>
      <left/>
      <right style="thick">
        <color theme="0"/>
      </right>
      <top style="medium">
        <color rgb="FF000000"/>
      </top>
      <bottom style="thin">
        <color rgb="FF000000"/>
      </bottom>
      <diagonal/>
    </border>
    <border>
      <left style="thick">
        <color theme="0"/>
      </left>
      <right style="thick">
        <color theme="0"/>
      </right>
      <top/>
      <bottom style="thin">
        <color theme="1"/>
      </bottom>
      <diagonal/>
    </border>
    <border>
      <left style="thick">
        <color theme="0"/>
      </left>
      <right style="thick">
        <color theme="0"/>
      </right>
      <top style="medium">
        <color rgb="FF000000"/>
      </top>
      <bottom style="thin">
        <color theme="1"/>
      </bottom>
      <diagonal/>
    </border>
    <border>
      <left style="thick">
        <color theme="0"/>
      </left>
      <right/>
      <top style="medium">
        <color rgb="FF000000"/>
      </top>
      <bottom style="thin">
        <color theme="1"/>
      </bottom>
      <diagonal/>
    </border>
    <border>
      <left style="thick">
        <color theme="0"/>
      </left>
      <right style="thick">
        <color theme="0"/>
      </right>
      <top style="thin">
        <color theme="1"/>
      </top>
      <bottom style="medium">
        <color rgb="FF000000"/>
      </bottom>
      <diagonal/>
    </border>
    <border>
      <left style="thick">
        <color theme="0"/>
      </left>
      <right/>
      <top style="thin">
        <color theme="1"/>
      </top>
      <bottom style="medium">
        <color rgb="FF000000"/>
      </bottom>
      <diagonal/>
    </border>
    <border>
      <left style="thick">
        <color theme="0"/>
      </left>
      <right/>
      <top style="thin">
        <color rgb="FF000000"/>
      </top>
      <bottom/>
      <diagonal/>
    </border>
    <border>
      <left/>
      <right/>
      <top/>
      <bottom style="medium">
        <color theme="1"/>
      </bottom>
      <diagonal/>
    </border>
    <border>
      <left/>
      <right style="medium">
        <color theme="0"/>
      </right>
      <top style="thin">
        <color indexed="64"/>
      </top>
      <bottom style="thin">
        <color indexed="64"/>
      </bottom>
      <diagonal/>
    </border>
    <border>
      <left style="medium">
        <color theme="0"/>
      </left>
      <right/>
      <top style="thin">
        <color indexed="64"/>
      </top>
      <bottom style="thin">
        <color indexed="64"/>
      </bottom>
      <diagonal/>
    </border>
    <border>
      <left style="thick">
        <color rgb="FFFFFFFF"/>
      </left>
      <right/>
      <top style="thin">
        <color auto="1"/>
      </top>
      <bottom style="medium">
        <color auto="1"/>
      </bottom>
      <diagonal/>
    </border>
    <border>
      <left/>
      <right/>
      <top style="medium">
        <color rgb="FF000000"/>
      </top>
      <bottom style="thin">
        <color rgb="FF000000"/>
      </bottom>
      <diagonal/>
    </border>
    <border>
      <left/>
      <right/>
      <top style="thin">
        <color rgb="FF000000"/>
      </top>
      <bottom style="thin">
        <color auto="1"/>
      </bottom>
      <diagonal/>
    </border>
    <border>
      <left/>
      <right style="medium">
        <color rgb="FF000000"/>
      </right>
      <top/>
      <bottom/>
      <diagonal/>
    </border>
    <border>
      <left style="thick">
        <color theme="0"/>
      </left>
      <right style="medium">
        <color indexed="64"/>
      </right>
      <top/>
      <bottom style="thin">
        <color indexed="64"/>
      </bottom>
      <diagonal/>
    </border>
    <border>
      <left style="thick">
        <color theme="0"/>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ck">
        <color rgb="FFFFFFFF"/>
      </right>
      <top style="medium">
        <color indexed="64"/>
      </top>
      <bottom style="thin">
        <color auto="1"/>
      </bottom>
      <diagonal/>
    </border>
    <border>
      <left style="medium">
        <color rgb="FF000000"/>
      </left>
      <right style="thick">
        <color theme="0"/>
      </right>
      <top/>
      <bottom style="medium">
        <color rgb="FF000000"/>
      </bottom>
      <diagonal/>
    </border>
    <border>
      <left style="medium">
        <color rgb="FF000000"/>
      </left>
      <right style="thick">
        <color theme="0"/>
      </right>
      <top/>
      <bottom/>
      <diagonal/>
    </border>
    <border>
      <left style="medium">
        <color rgb="FF000000"/>
      </left>
      <right style="thick">
        <color theme="0"/>
      </right>
      <top style="medium">
        <color rgb="FF000000"/>
      </top>
      <bottom/>
      <diagonal/>
    </border>
    <border>
      <left style="thick">
        <color theme="0"/>
      </left>
      <right style="thick">
        <color rgb="FFFFFFFF"/>
      </right>
      <top style="medium">
        <color auto="1"/>
      </top>
      <bottom/>
      <diagonal/>
    </border>
    <border>
      <left style="medium">
        <color rgb="FF000000"/>
      </left>
      <right style="thick">
        <color rgb="FFFFFFFF"/>
      </right>
      <top style="medium">
        <color auto="1"/>
      </top>
      <bottom/>
      <diagonal/>
    </border>
    <border>
      <left style="medium">
        <color rgb="FF000000"/>
      </left>
      <right/>
      <top style="medium">
        <color auto="1"/>
      </top>
      <bottom/>
      <diagonal/>
    </border>
    <border>
      <left style="thick">
        <color theme="0"/>
      </left>
      <right style="thick">
        <color rgb="FFFFFFFF"/>
      </right>
      <top/>
      <bottom style="medium">
        <color rgb="FF000000"/>
      </bottom>
      <diagonal/>
    </border>
    <border>
      <left style="thin">
        <color theme="0"/>
      </left>
      <right style="thin">
        <color theme="0"/>
      </right>
      <top style="thin">
        <color theme="0"/>
      </top>
      <bottom style="thin">
        <color theme="0"/>
      </bottom>
      <diagonal/>
    </border>
    <border>
      <left/>
      <right style="thick">
        <color theme="0"/>
      </right>
      <top style="medium">
        <color theme="1"/>
      </top>
      <bottom style="thin">
        <color theme="1"/>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s>
  <cellStyleXfs count="36">
    <xf numFmtId="0" fontId="0" fillId="0" borderId="0"/>
    <xf numFmtId="0" fontId="9" fillId="0" borderId="0"/>
    <xf numFmtId="0" fontId="5" fillId="0" borderId="0"/>
    <xf numFmtId="0" fontId="9" fillId="0" borderId="0"/>
    <xf numFmtId="0" fontId="9" fillId="0" borderId="0"/>
    <xf numFmtId="43" fontId="9" fillId="0" borderId="0" applyFont="0" applyFill="0" applyBorder="0" applyAlignment="0" applyProtection="0"/>
    <xf numFmtId="0" fontId="23" fillId="0" borderId="0"/>
    <xf numFmtId="0" fontId="25" fillId="0" borderId="0"/>
    <xf numFmtId="0" fontId="26" fillId="0" borderId="0"/>
    <xf numFmtId="9" fontId="26" fillId="0" borderId="0" applyFont="0" applyFill="0" applyBorder="0" applyAlignment="0" applyProtection="0"/>
    <xf numFmtId="0" fontId="26" fillId="0" borderId="0"/>
    <xf numFmtId="0" fontId="34" fillId="0" borderId="0"/>
    <xf numFmtId="0" fontId="26" fillId="0" borderId="0"/>
    <xf numFmtId="0" fontId="26" fillId="0" borderId="0"/>
    <xf numFmtId="172" fontId="26" fillId="0" borderId="0" applyFont="0" applyFill="0" applyBorder="0" applyAlignment="0" applyProtection="0"/>
    <xf numFmtId="44" fontId="5" fillId="0" borderId="0" applyFont="0" applyFill="0" applyBorder="0" applyAlignment="0" applyProtection="0"/>
    <xf numFmtId="0" fontId="23" fillId="0" borderId="0"/>
    <xf numFmtId="0" fontId="4" fillId="0" borderId="0"/>
    <xf numFmtId="9" fontId="55" fillId="0" borderId="0" applyFont="0" applyFill="0" applyBorder="0" applyAlignment="0" applyProtection="0"/>
    <xf numFmtId="43" fontId="4" fillId="0" borderId="0" applyFont="0" applyFill="0" applyBorder="0" applyAlignment="0" applyProtection="0"/>
    <xf numFmtId="0" fontId="57" fillId="0" borderId="0"/>
    <xf numFmtId="0" fontId="3" fillId="0" borderId="0"/>
    <xf numFmtId="9" fontId="5" fillId="0" borderId="0" applyFont="0" applyFill="0" applyBorder="0" applyAlignment="0" applyProtection="0"/>
    <xf numFmtId="0" fontId="70" fillId="0" borderId="0"/>
    <xf numFmtId="9" fontId="57" fillId="0" borderId="0" applyFont="0" applyFill="0" applyBorder="0" applyAlignment="0" applyProtection="0"/>
    <xf numFmtId="43" fontId="57" fillId="0" borderId="0" applyFont="0" applyFill="0" applyBorder="0" applyAlignment="0" applyProtection="0"/>
    <xf numFmtId="0" fontId="25" fillId="0" borderId="0"/>
    <xf numFmtId="9" fontId="25" fillId="0" borderId="0" applyFont="0" applyFill="0" applyBorder="0" applyAlignment="0" applyProtection="0"/>
    <xf numFmtId="0" fontId="5" fillId="0" borderId="0"/>
    <xf numFmtId="0" fontId="87" fillId="0" borderId="0" applyNumberFormat="0" applyFill="0" applyBorder="0" applyAlignment="0" applyProtection="0">
      <alignment vertical="top"/>
      <protection locked="0"/>
    </xf>
    <xf numFmtId="43" fontId="9" fillId="0" borderId="0" applyFont="0" applyFill="0" applyBorder="0" applyAlignment="0" applyProtection="0"/>
    <xf numFmtId="43" fontId="40" fillId="0" borderId="0" applyFont="0" applyFill="0" applyBorder="0" applyAlignment="0" applyProtection="0"/>
    <xf numFmtId="9" fontId="9" fillId="0" borderId="0" applyFont="0" applyFill="0" applyBorder="0" applyAlignment="0" applyProtection="0"/>
    <xf numFmtId="0" fontId="34" fillId="0" borderId="0"/>
    <xf numFmtId="178" fontId="9" fillId="0" borderId="0" applyFont="0" applyFill="0" applyBorder="0" applyAlignment="0" applyProtection="0"/>
    <xf numFmtId="0" fontId="91" fillId="0" borderId="0" applyNumberFormat="0" applyFill="0" applyBorder="0" applyAlignment="0" applyProtection="0"/>
  </cellStyleXfs>
  <cellXfs count="994">
    <xf numFmtId="0" fontId="0" fillId="0" borderId="0" xfId="0"/>
    <xf numFmtId="0" fontId="6" fillId="0" borderId="0" xfId="0" applyFont="1"/>
    <xf numFmtId="0" fontId="0" fillId="0" borderId="3" xfId="0" applyBorder="1" applyAlignment="1">
      <alignment horizontal="center" vertical="center"/>
    </xf>
    <xf numFmtId="3" fontId="0" fillId="0" borderId="3" xfId="0" applyNumberFormat="1" applyBorder="1" applyAlignment="1">
      <alignment horizontal="center" vertical="center"/>
    </xf>
    <xf numFmtId="0" fontId="0" fillId="0" borderId="0" xfId="0" applyBorder="1"/>
    <xf numFmtId="168" fontId="0" fillId="0" borderId="0" xfId="0" applyNumberFormat="1"/>
    <xf numFmtId="3" fontId="0" fillId="0" borderId="0" xfId="0" applyNumberFormat="1"/>
    <xf numFmtId="10" fontId="0" fillId="0" borderId="2" xfId="0" applyNumberFormat="1" applyBorder="1"/>
    <xf numFmtId="0" fontId="0" fillId="0" borderId="0" xfId="0" applyFill="1"/>
    <xf numFmtId="0" fontId="7" fillId="0" borderId="0" xfId="0" applyFont="1"/>
    <xf numFmtId="0" fontId="24" fillId="0" borderId="0" xfId="6" applyFont="1"/>
    <xf numFmtId="0" fontId="25" fillId="0" borderId="0" xfId="7"/>
    <xf numFmtId="0" fontId="13" fillId="0" borderId="0" xfId="8" applyFont="1"/>
    <xf numFmtId="3" fontId="25" fillId="0" borderId="0" xfId="7" applyNumberFormat="1"/>
    <xf numFmtId="10" fontId="25" fillId="0" borderId="0" xfId="7" applyNumberFormat="1"/>
    <xf numFmtId="0" fontId="18" fillId="0" borderId="0" xfId="7" applyFont="1"/>
    <xf numFmtId="0" fontId="30" fillId="0" borderId="0" xfId="7" applyFont="1"/>
    <xf numFmtId="0" fontId="31" fillId="0" borderId="0" xfId="7" applyFont="1"/>
    <xf numFmtId="10" fontId="13" fillId="0" borderId="0" xfId="7" applyNumberFormat="1" applyFont="1"/>
    <xf numFmtId="10" fontId="0" fillId="0" borderId="1" xfId="0" applyNumberFormat="1" applyBorder="1"/>
    <xf numFmtId="10" fontId="31" fillId="0" borderId="0" xfId="7" applyNumberFormat="1" applyFont="1"/>
    <xf numFmtId="0" fontId="27" fillId="0" borderId="0" xfId="8" applyFont="1"/>
    <xf numFmtId="0" fontId="26" fillId="0" borderId="0" xfId="8"/>
    <xf numFmtId="0" fontId="13" fillId="0" borderId="0" xfId="8" applyFont="1" applyBorder="1"/>
    <xf numFmtId="0" fontId="26" fillId="0" borderId="0" xfId="8" applyFont="1"/>
    <xf numFmtId="0" fontId="29" fillId="0" borderId="0" xfId="8" applyFont="1" applyBorder="1" applyAlignment="1">
      <alignment horizontal="right" vertical="center" wrapText="1"/>
    </xf>
    <xf numFmtId="3" fontId="18" fillId="0" borderId="0" xfId="8" applyNumberFormat="1" applyFont="1" applyBorder="1" applyAlignment="1">
      <alignment horizontal="right" vertical="center" wrapText="1"/>
    </xf>
    <xf numFmtId="170" fontId="18" fillId="0" borderId="0" xfId="8" applyNumberFormat="1" applyFont="1" applyBorder="1" applyAlignment="1">
      <alignment horizontal="right" vertical="center" wrapText="1"/>
    </xf>
    <xf numFmtId="0" fontId="29" fillId="0" borderId="0" xfId="8" applyFont="1"/>
    <xf numFmtId="0" fontId="32" fillId="0" borderId="0" xfId="8" applyFont="1"/>
    <xf numFmtId="0" fontId="27" fillId="0" borderId="0" xfId="7" applyFont="1"/>
    <xf numFmtId="9" fontId="25" fillId="0" borderId="0" xfId="7" applyNumberFormat="1"/>
    <xf numFmtId="171" fontId="26" fillId="0" borderId="0" xfId="8" applyNumberFormat="1"/>
    <xf numFmtId="0" fontId="33" fillId="0" borderId="0" xfId="8" applyFont="1"/>
    <xf numFmtId="3" fontId="13" fillId="0" borderId="0" xfId="8" applyNumberFormat="1" applyFont="1" applyFill="1"/>
    <xf numFmtId="0" fontId="39" fillId="0" borderId="0" xfId="8" applyFont="1" applyBorder="1"/>
    <xf numFmtId="0" fontId="38" fillId="0" borderId="0" xfId="8" applyFont="1" applyAlignment="1">
      <alignment horizontal="centerContinuous"/>
    </xf>
    <xf numFmtId="0" fontId="39" fillId="0" borderId="0" xfId="8" applyFont="1"/>
    <xf numFmtId="0" fontId="40" fillId="0" borderId="0" xfId="8" applyFont="1"/>
    <xf numFmtId="3" fontId="40" fillId="0" borderId="0" xfId="8" applyNumberFormat="1" applyFont="1" applyFill="1"/>
    <xf numFmtId="0" fontId="41" fillId="0" borderId="0" xfId="8" applyFont="1"/>
    <xf numFmtId="0" fontId="42" fillId="0" borderId="0" xfId="8" applyFont="1"/>
    <xf numFmtId="3" fontId="42" fillId="0" borderId="0" xfId="8" applyNumberFormat="1" applyFont="1"/>
    <xf numFmtId="0" fontId="39" fillId="0" borderId="0" xfId="8" applyFont="1" applyAlignment="1">
      <alignment horizontal="centerContinuous"/>
    </xf>
    <xf numFmtId="0" fontId="41" fillId="0" borderId="0" xfId="8" applyFont="1" applyAlignment="1">
      <alignment horizontal="centerContinuous"/>
    </xf>
    <xf numFmtId="3" fontId="43" fillId="0" borderId="0" xfId="13" applyNumberFormat="1" applyFont="1" applyAlignment="1">
      <alignment horizontal="centerContinuous" vertical="top"/>
    </xf>
    <xf numFmtId="0" fontId="44" fillId="0" borderId="0" xfId="13" applyFont="1" applyAlignment="1">
      <alignment horizontal="left" vertical="top"/>
    </xf>
    <xf numFmtId="10" fontId="32" fillId="0" borderId="0" xfId="13" applyNumberFormat="1" applyFont="1" applyAlignment="1">
      <alignment horizontal="right"/>
    </xf>
    <xf numFmtId="3" fontId="36" fillId="0" borderId="0" xfId="13" applyNumberFormat="1" applyFont="1" applyFill="1" applyBorder="1" applyAlignment="1">
      <alignment horizontal="right"/>
    </xf>
    <xf numFmtId="10" fontId="13" fillId="0" borderId="0" xfId="13" applyNumberFormat="1" applyFont="1"/>
    <xf numFmtId="0" fontId="42" fillId="0" borderId="0" xfId="13" applyFont="1"/>
    <xf numFmtId="0" fontId="39" fillId="0" borderId="0" xfId="13" applyFont="1"/>
    <xf numFmtId="0" fontId="41" fillId="0" borderId="0" xfId="13" applyFont="1"/>
    <xf numFmtId="10" fontId="48" fillId="0" borderId="0" xfId="13" applyNumberFormat="1" applyFont="1"/>
    <xf numFmtId="0" fontId="32" fillId="0" borderId="0" xfId="13" applyFont="1" applyAlignment="1">
      <alignment horizontal="right"/>
    </xf>
    <xf numFmtId="0" fontId="47" fillId="0" borderId="0" xfId="13" applyFont="1"/>
    <xf numFmtId="0" fontId="48" fillId="0" borderId="0" xfId="13" applyFont="1"/>
    <xf numFmtId="0" fontId="49" fillId="0" borderId="0" xfId="13" applyFont="1"/>
    <xf numFmtId="10" fontId="47" fillId="0" borderId="0" xfId="9" applyNumberFormat="1" applyFont="1"/>
    <xf numFmtId="0" fontId="50" fillId="0" borderId="0" xfId="13" applyFont="1" applyFill="1"/>
    <xf numFmtId="0" fontId="43" fillId="0" borderId="0" xfId="8" applyFont="1" applyAlignment="1">
      <alignment horizontal="centerContinuous" vertical="top"/>
    </xf>
    <xf numFmtId="10" fontId="46" fillId="0" borderId="0" xfId="9" applyNumberFormat="1" applyFont="1" applyFill="1"/>
    <xf numFmtId="3" fontId="13" fillId="0" borderId="0" xfId="8" applyNumberFormat="1" applyFont="1" applyFill="1" applyBorder="1" applyAlignment="1"/>
    <xf numFmtId="3" fontId="32" fillId="0" borderId="0" xfId="8" applyNumberFormat="1" applyFont="1" applyFill="1"/>
    <xf numFmtId="3" fontId="32" fillId="0" borderId="0" xfId="8" applyNumberFormat="1" applyFont="1"/>
    <xf numFmtId="0" fontId="43" fillId="0" borderId="0" xfId="16" applyFont="1" applyAlignment="1">
      <alignment horizontal="center"/>
    </xf>
    <xf numFmtId="0" fontId="15" fillId="0" borderId="0" xfId="8" applyFont="1"/>
    <xf numFmtId="0" fontId="52" fillId="0" borderId="0" xfId="8" applyFont="1"/>
    <xf numFmtId="0" fontId="44" fillId="0" borderId="0" xfId="8" applyFont="1" applyBorder="1" applyAlignment="1"/>
    <xf numFmtId="0" fontId="4" fillId="0" borderId="0" xfId="17"/>
    <xf numFmtId="0" fontId="22" fillId="0" borderId="0" xfId="17" applyFont="1"/>
    <xf numFmtId="0" fontId="4" fillId="0" borderId="0" xfId="17" applyFont="1"/>
    <xf numFmtId="0" fontId="5" fillId="0" borderId="0" xfId="17" applyFont="1" applyBorder="1" applyAlignment="1">
      <alignment vertical="center" wrapText="1"/>
    </xf>
    <xf numFmtId="3" fontId="35" fillId="0" borderId="0" xfId="17" applyNumberFormat="1" applyFont="1" applyBorder="1" applyAlignment="1">
      <alignment horizontal="right" vertical="center" wrapText="1"/>
    </xf>
    <xf numFmtId="170" fontId="35" fillId="0" borderId="0" xfId="17" applyNumberFormat="1" applyFont="1" applyBorder="1" applyAlignment="1">
      <alignment horizontal="right" vertical="center" wrapText="1"/>
    </xf>
    <xf numFmtId="0" fontId="57" fillId="0" borderId="0" xfId="20"/>
    <xf numFmtId="0" fontId="57" fillId="0" borderId="0" xfId="20" applyNumberFormat="1"/>
    <xf numFmtId="0" fontId="60" fillId="0" borderId="0" xfId="17" applyFont="1"/>
    <xf numFmtId="0" fontId="7" fillId="0" borderId="0" xfId="17" applyFont="1"/>
    <xf numFmtId="0" fontId="3" fillId="0" borderId="0" xfId="21"/>
    <xf numFmtId="0" fontId="3" fillId="0" borderId="0" xfId="21" applyAlignment="1">
      <alignment horizontal="center"/>
    </xf>
    <xf numFmtId="0" fontId="4" fillId="0" borderId="0" xfId="21" applyFont="1" applyAlignment="1">
      <alignment vertical="center" wrapText="1"/>
    </xf>
    <xf numFmtId="0" fontId="62" fillId="0" borderId="0" xfId="21" applyFont="1" applyFill="1" applyBorder="1"/>
    <xf numFmtId="0" fontId="37" fillId="0" borderId="0" xfId="0" applyFont="1"/>
    <xf numFmtId="0" fontId="0" fillId="0" borderId="0" xfId="0" applyFill="1" applyBorder="1"/>
    <xf numFmtId="0" fontId="0" fillId="0" borderId="0" xfId="0" applyFill="1" applyBorder="1" applyAlignment="1">
      <alignment horizontal="center" vertical="center"/>
    </xf>
    <xf numFmtId="3" fontId="0" fillId="0" borderId="0" xfId="0" applyNumberFormat="1" applyFill="1" applyBorder="1"/>
    <xf numFmtId="0" fontId="37" fillId="0" borderId="0" xfId="0" applyFont="1" applyAlignment="1">
      <alignment horizontal="right"/>
    </xf>
    <xf numFmtId="3" fontId="37" fillId="0" borderId="0" xfId="0" applyNumberFormat="1" applyFont="1"/>
    <xf numFmtId="0" fontId="6" fillId="0" borderId="0" xfId="0" applyFont="1" applyFill="1"/>
    <xf numFmtId="10" fontId="0" fillId="0" borderId="0" xfId="0" applyNumberFormat="1"/>
    <xf numFmtId="0" fontId="0" fillId="0" borderId="0" xfId="0" applyAlignment="1">
      <alignment horizontal="center"/>
    </xf>
    <xf numFmtId="167" fontId="0" fillId="0" borderId="0" xfId="0" applyNumberFormat="1" applyFill="1" applyBorder="1" applyAlignment="1">
      <alignment horizontal="center" vertical="center"/>
    </xf>
    <xf numFmtId="167" fontId="0" fillId="0" borderId="0" xfId="0" applyNumberFormat="1" applyBorder="1" applyAlignment="1">
      <alignment horizontal="center" vertical="center"/>
    </xf>
    <xf numFmtId="3" fontId="63" fillId="0" borderId="18" xfId="0" applyNumberFormat="1" applyFont="1" applyBorder="1" applyAlignment="1">
      <alignment horizontal="right" vertical="top"/>
    </xf>
    <xf numFmtId="10" fontId="63" fillId="0" borderId="18" xfId="0" applyNumberFormat="1" applyFont="1" applyBorder="1" applyAlignment="1">
      <alignment horizontal="right" vertical="top"/>
    </xf>
    <xf numFmtId="3" fontId="63" fillId="0" borderId="19" xfId="0" applyNumberFormat="1" applyFont="1" applyFill="1" applyBorder="1" applyAlignment="1">
      <alignment horizontal="right" vertical="top"/>
    </xf>
    <xf numFmtId="170" fontId="0" fillId="0" borderId="0" xfId="0" applyNumberFormat="1"/>
    <xf numFmtId="0" fontId="0" fillId="0" borderId="0" xfId="0" applyAlignment="1">
      <alignment horizontal="center" vertical="center"/>
    </xf>
    <xf numFmtId="170" fontId="0" fillId="0" borderId="0" xfId="0" applyNumberFormat="1" applyAlignment="1">
      <alignment horizontal="center" vertical="center"/>
    </xf>
    <xf numFmtId="170" fontId="6" fillId="0" borderId="0" xfId="0" applyNumberFormat="1" applyFont="1" applyFill="1" applyBorder="1"/>
    <xf numFmtId="3" fontId="6" fillId="0" borderId="0" xfId="0" applyNumberFormat="1" applyFont="1" applyFill="1" applyBorder="1"/>
    <xf numFmtId="3" fontId="0" fillId="0" borderId="20" xfId="0" applyNumberFormat="1" applyBorder="1" applyAlignment="1">
      <alignment horizontal="right"/>
    </xf>
    <xf numFmtId="3" fontId="18" fillId="0" borderId="0" xfId="7" applyNumberFormat="1" applyFont="1"/>
    <xf numFmtId="0" fontId="23" fillId="0" borderId="0" xfId="7" applyFont="1"/>
    <xf numFmtId="0" fontId="13" fillId="0" borderId="0" xfId="7" applyFont="1"/>
    <xf numFmtId="3" fontId="6" fillId="0" borderId="20" xfId="0" applyNumberFormat="1" applyFont="1" applyBorder="1" applyAlignment="1">
      <alignment horizontal="right"/>
    </xf>
    <xf numFmtId="164" fontId="0" fillId="0" borderId="20" xfId="0" applyNumberFormat="1" applyBorder="1" applyAlignment="1">
      <alignment horizontal="center"/>
    </xf>
    <xf numFmtId="164" fontId="0" fillId="0" borderId="21" xfId="0" applyNumberFormat="1" applyBorder="1" applyAlignment="1">
      <alignment horizontal="center"/>
    </xf>
    <xf numFmtId="164" fontId="35" fillId="0" borderId="20" xfId="0" applyNumberFormat="1" applyFont="1" applyBorder="1" applyAlignment="1">
      <alignment horizontal="center"/>
    </xf>
    <xf numFmtId="164" fontId="0" fillId="0" borderId="24" xfId="0" applyNumberFormat="1" applyBorder="1" applyAlignment="1">
      <alignment horizontal="center"/>
    </xf>
    <xf numFmtId="3" fontId="0" fillId="0" borderId="22" xfId="0" applyNumberFormat="1" applyBorder="1" applyAlignment="1">
      <alignment horizontal="center"/>
    </xf>
    <xf numFmtId="3" fontId="0" fillId="0" borderId="20" xfId="0" applyNumberFormat="1" applyBorder="1" applyAlignment="1">
      <alignment horizontal="center"/>
    </xf>
    <xf numFmtId="165" fontId="0" fillId="0" borderId="20" xfId="0" applyNumberFormat="1" applyBorder="1" applyAlignment="1">
      <alignment horizontal="center"/>
    </xf>
    <xf numFmtId="165" fontId="0" fillId="0" borderId="21" xfId="0" applyNumberFormat="1" applyBorder="1" applyAlignment="1">
      <alignment horizontal="center"/>
    </xf>
    <xf numFmtId="166" fontId="0" fillId="0" borderId="22" xfId="0" applyNumberFormat="1" applyBorder="1" applyAlignment="1">
      <alignment horizontal="center"/>
    </xf>
    <xf numFmtId="0" fontId="10" fillId="3" borderId="10" xfId="0" applyFont="1" applyFill="1" applyBorder="1" applyAlignment="1">
      <alignment wrapText="1"/>
    </xf>
    <xf numFmtId="3" fontId="0" fillId="0" borderId="25" xfId="0" applyNumberFormat="1" applyBorder="1" applyAlignment="1">
      <alignment horizontal="center"/>
    </xf>
    <xf numFmtId="10" fontId="0" fillId="0" borderId="23" xfId="0" applyNumberFormat="1" applyBorder="1" applyAlignment="1">
      <alignment horizontal="center"/>
    </xf>
    <xf numFmtId="166" fontId="0" fillId="0" borderId="27" xfId="0" applyNumberForma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6" fillId="0" borderId="25" xfId="0" applyNumberFormat="1" applyFont="1" applyBorder="1" applyAlignment="1">
      <alignment horizontal="center"/>
    </xf>
    <xf numFmtId="0" fontId="6" fillId="0" borderId="29" xfId="0" applyFont="1" applyBorder="1" applyAlignment="1">
      <alignment horizontal="center"/>
    </xf>
    <xf numFmtId="170" fontId="0" fillId="0" borderId="31" xfId="0" applyNumberFormat="1" applyBorder="1" applyAlignment="1">
      <alignment horizontal="center"/>
    </xf>
    <xf numFmtId="170" fontId="0" fillId="0" borderId="30" xfId="0" applyNumberFormat="1" applyBorder="1" applyAlignment="1">
      <alignment horizontal="center"/>
    </xf>
    <xf numFmtId="170" fontId="0" fillId="0" borderId="32" xfId="0" applyNumberFormat="1" applyBorder="1" applyAlignment="1">
      <alignment horizontal="center"/>
    </xf>
    <xf numFmtId="170" fontId="0" fillId="0" borderId="17" xfId="0" applyNumberFormat="1" applyBorder="1" applyAlignment="1">
      <alignment horizontal="center"/>
    </xf>
    <xf numFmtId="170" fontId="0" fillId="0" borderId="33" xfId="0" applyNumberFormat="1" applyBorder="1" applyAlignment="1">
      <alignment horizontal="center"/>
    </xf>
    <xf numFmtId="170" fontId="0" fillId="0" borderId="22" xfId="0" applyNumberFormat="1" applyBorder="1" applyAlignment="1">
      <alignment horizontal="center"/>
    </xf>
    <xf numFmtId="170" fontId="0" fillId="0" borderId="23" xfId="0" applyNumberFormat="1" applyBorder="1" applyAlignment="1">
      <alignment horizontal="center"/>
    </xf>
    <xf numFmtId="170" fontId="0" fillId="0" borderId="34" xfId="0" applyNumberFormat="1" applyBorder="1" applyAlignment="1">
      <alignment horizontal="center"/>
    </xf>
    <xf numFmtId="0" fontId="0" fillId="0" borderId="35" xfId="0" applyFont="1" applyBorder="1" applyAlignment="1">
      <alignment horizontal="center"/>
    </xf>
    <xf numFmtId="3" fontId="0" fillId="0" borderId="35" xfId="0" applyNumberFormat="1" applyFont="1" applyBorder="1" applyAlignment="1">
      <alignment horizontal="center"/>
    </xf>
    <xf numFmtId="3" fontId="0" fillId="0" borderId="36" xfId="0" applyNumberFormat="1" applyFont="1" applyBorder="1" applyAlignment="1">
      <alignment horizontal="center"/>
    </xf>
    <xf numFmtId="3" fontId="0" fillId="0" borderId="37" xfId="0" applyNumberFormat="1" applyFont="1" applyBorder="1" applyAlignment="1">
      <alignment horizontal="center"/>
    </xf>
    <xf numFmtId="3" fontId="0" fillId="0" borderId="33" xfId="0" applyNumberFormat="1" applyFont="1" applyBorder="1" applyAlignment="1">
      <alignment horizontal="center"/>
    </xf>
    <xf numFmtId="3" fontId="0" fillId="0" borderId="38" xfId="0" applyNumberFormat="1" applyFont="1" applyBorder="1" applyAlignment="1">
      <alignment horizontal="center"/>
    </xf>
    <xf numFmtId="3" fontId="0" fillId="0" borderId="40" xfId="0" applyNumberFormat="1" applyBorder="1" applyAlignment="1">
      <alignment horizontal="right"/>
    </xf>
    <xf numFmtId="3" fontId="0" fillId="0" borderId="41" xfId="0" applyNumberFormat="1" applyBorder="1" applyAlignment="1">
      <alignment horizontal="right"/>
    </xf>
    <xf numFmtId="3" fontId="0" fillId="0" borderId="43" xfId="0" applyNumberFormat="1" applyBorder="1" applyAlignment="1">
      <alignment horizontal="center"/>
    </xf>
    <xf numFmtId="3" fontId="0" fillId="0" borderId="44" xfId="0" applyNumberFormat="1" applyBorder="1" applyAlignment="1">
      <alignment horizontal="center"/>
    </xf>
    <xf numFmtId="0" fontId="0" fillId="0" borderId="44" xfId="0" applyBorder="1" applyAlignment="1">
      <alignment horizontal="center"/>
    </xf>
    <xf numFmtId="169" fontId="0" fillId="0" borderId="45" xfId="0" applyNumberFormat="1" applyBorder="1" applyAlignment="1">
      <alignment horizontal="right"/>
    </xf>
    <xf numFmtId="169" fontId="0" fillId="0" borderId="46" xfId="0" applyNumberFormat="1" applyBorder="1" applyAlignment="1">
      <alignment horizontal="right"/>
    </xf>
    <xf numFmtId="3" fontId="0" fillId="0" borderId="42" xfId="0" applyNumberFormat="1" applyBorder="1" applyAlignment="1">
      <alignment horizontal="right"/>
    </xf>
    <xf numFmtId="3" fontId="0" fillId="0" borderId="47" xfId="0" applyNumberFormat="1" applyBorder="1" applyAlignment="1">
      <alignment horizontal="right"/>
    </xf>
    <xf numFmtId="3" fontId="0" fillId="0" borderId="48" xfId="0" applyNumberFormat="1" applyBorder="1" applyAlignment="1">
      <alignment horizontal="right"/>
    </xf>
    <xf numFmtId="3" fontId="0" fillId="0" borderId="49" xfId="0" applyNumberFormat="1" applyBorder="1" applyAlignment="1">
      <alignment horizontal="center"/>
    </xf>
    <xf numFmtId="3" fontId="0" fillId="0" borderId="50" xfId="0" applyNumberFormat="1" applyBorder="1" applyAlignment="1">
      <alignment horizontal="right"/>
    </xf>
    <xf numFmtId="169" fontId="0" fillId="0" borderId="51" xfId="0" applyNumberFormat="1" applyBorder="1" applyAlignment="1">
      <alignment horizontal="right"/>
    </xf>
    <xf numFmtId="3" fontId="6" fillId="0" borderId="28" xfId="0" applyNumberFormat="1" applyFont="1" applyBorder="1" applyAlignment="1">
      <alignment horizontal="center"/>
    </xf>
    <xf numFmtId="170" fontId="0" fillId="0" borderId="20" xfId="0" applyNumberFormat="1" applyBorder="1" applyAlignment="1">
      <alignment horizontal="right"/>
    </xf>
    <xf numFmtId="170" fontId="0" fillId="0" borderId="52" xfId="0" applyNumberFormat="1" applyBorder="1" applyAlignment="1">
      <alignment horizontal="right"/>
    </xf>
    <xf numFmtId="0" fontId="34" fillId="0" borderId="0" xfId="8" applyFont="1" applyFill="1" applyAlignment="1">
      <alignment horizontal="left" vertical="center" wrapText="1"/>
    </xf>
    <xf numFmtId="3" fontId="0" fillId="0" borderId="52" xfId="0" applyNumberFormat="1" applyBorder="1" applyAlignment="1">
      <alignment horizontal="right"/>
    </xf>
    <xf numFmtId="3" fontId="0" fillId="0" borderId="53" xfId="0" applyNumberFormat="1" applyBorder="1" applyAlignment="1">
      <alignment horizontal="right"/>
    </xf>
    <xf numFmtId="3" fontId="0" fillId="0" borderId="54" xfId="0" applyNumberFormat="1" applyBorder="1" applyAlignment="1">
      <alignment horizontal="right"/>
    </xf>
    <xf numFmtId="3" fontId="0" fillId="0" borderId="55" xfId="0" applyNumberFormat="1" applyBorder="1" applyAlignment="1">
      <alignment horizontal="right"/>
    </xf>
    <xf numFmtId="3" fontId="0" fillId="0" borderId="56" xfId="0" applyNumberFormat="1" applyBorder="1" applyAlignment="1">
      <alignment horizontal="right"/>
    </xf>
    <xf numFmtId="165" fontId="0" fillId="0" borderId="47" xfId="0" applyNumberFormat="1" applyBorder="1" applyAlignment="1">
      <alignment horizontal="right"/>
    </xf>
    <xf numFmtId="165" fontId="0" fillId="0" borderId="55" xfId="0" applyNumberFormat="1" applyBorder="1" applyAlignment="1">
      <alignment horizontal="right"/>
    </xf>
    <xf numFmtId="165" fontId="0" fillId="0" borderId="56" xfId="0" applyNumberFormat="1" applyBorder="1" applyAlignment="1">
      <alignment horizontal="right"/>
    </xf>
    <xf numFmtId="165" fontId="0" fillId="0" borderId="42" xfId="0" applyNumberFormat="1" applyBorder="1" applyAlignment="1">
      <alignment horizontal="right"/>
    </xf>
    <xf numFmtId="3" fontId="0" fillId="0" borderId="59" xfId="0" applyNumberFormat="1" applyBorder="1" applyAlignment="1">
      <alignment horizontal="right"/>
    </xf>
    <xf numFmtId="0" fontId="10" fillId="3" borderId="63" xfId="0" applyFont="1" applyFill="1" applyBorder="1" applyAlignment="1">
      <alignment horizontal="left" vertical="center" wrapText="1"/>
    </xf>
    <xf numFmtId="0" fontId="6" fillId="3" borderId="63" xfId="0" applyFont="1" applyFill="1" applyBorder="1" applyAlignment="1">
      <alignment horizontal="left" vertical="center" wrapText="1"/>
    </xf>
    <xf numFmtId="0" fontId="10" fillId="3" borderId="65" xfId="0" applyFont="1" applyFill="1" applyBorder="1" applyAlignment="1">
      <alignment horizontal="left" vertical="center" wrapText="1"/>
    </xf>
    <xf numFmtId="3" fontId="0" fillId="0" borderId="67" xfId="0" applyNumberFormat="1" applyBorder="1" applyAlignment="1">
      <alignment horizontal="right"/>
    </xf>
    <xf numFmtId="165" fontId="0" fillId="0" borderId="70" xfId="0" applyNumberFormat="1" applyBorder="1" applyAlignment="1">
      <alignment horizontal="right"/>
    </xf>
    <xf numFmtId="3" fontId="10" fillId="3" borderId="29" xfId="0" applyNumberFormat="1" applyFont="1" applyFill="1" applyBorder="1" applyAlignment="1">
      <alignment horizontal="right" vertical="center" wrapText="1"/>
    </xf>
    <xf numFmtId="3" fontId="10" fillId="3" borderId="26" xfId="0" applyNumberFormat="1" applyFont="1" applyFill="1" applyBorder="1" applyAlignment="1">
      <alignment horizontal="right" vertical="center" wrapText="1"/>
    </xf>
    <xf numFmtId="3" fontId="0" fillId="0" borderId="70" xfId="0" applyNumberFormat="1" applyBorder="1" applyAlignment="1">
      <alignment horizontal="right"/>
    </xf>
    <xf numFmtId="10" fontId="0" fillId="0" borderId="70" xfId="0" applyNumberFormat="1" applyBorder="1" applyAlignment="1">
      <alignment horizontal="right"/>
    </xf>
    <xf numFmtId="10" fontId="0" fillId="0" borderId="72" xfId="0" applyNumberFormat="1" applyBorder="1" applyAlignment="1">
      <alignment horizontal="right"/>
    </xf>
    <xf numFmtId="4" fontId="0" fillId="0" borderId="59" xfId="0" applyNumberFormat="1" applyBorder="1" applyAlignment="1">
      <alignment horizontal="right"/>
    </xf>
    <xf numFmtId="0" fontId="10" fillId="3" borderId="64" xfId="0" applyFont="1" applyFill="1" applyBorder="1" applyAlignment="1">
      <alignment horizontal="center" vertical="center" wrapText="1"/>
    </xf>
    <xf numFmtId="3" fontId="12" fillId="0" borderId="59" xfId="0" applyNumberFormat="1" applyFont="1" applyBorder="1" applyAlignment="1">
      <alignment horizontal="right"/>
    </xf>
    <xf numFmtId="10" fontId="12" fillId="0" borderId="59" xfId="0" applyNumberFormat="1" applyFont="1" applyBorder="1" applyAlignment="1">
      <alignment horizontal="right"/>
    </xf>
    <xf numFmtId="0" fontId="10" fillId="3" borderId="77" xfId="0" applyFont="1" applyFill="1" applyBorder="1" applyAlignment="1">
      <alignment horizontal="left" vertical="center" wrapText="1"/>
    </xf>
    <xf numFmtId="3" fontId="12" fillId="2" borderId="59" xfId="0" applyNumberFormat="1" applyFont="1" applyFill="1" applyBorder="1" applyAlignment="1">
      <alignment horizontal="right"/>
    </xf>
    <xf numFmtId="10" fontId="12" fillId="2" borderId="59" xfId="0" applyNumberFormat="1" applyFont="1" applyFill="1" applyBorder="1" applyAlignment="1">
      <alignment horizontal="right"/>
    </xf>
    <xf numFmtId="3" fontId="12" fillId="2" borderId="75" xfId="0" applyNumberFormat="1" applyFont="1" applyFill="1" applyBorder="1" applyAlignment="1">
      <alignment horizontal="right"/>
    </xf>
    <xf numFmtId="3" fontId="12" fillId="2" borderId="76" xfId="0" applyNumberFormat="1" applyFont="1" applyFill="1" applyBorder="1" applyAlignment="1">
      <alignment horizontal="right"/>
    </xf>
    <xf numFmtId="10" fontId="12" fillId="2" borderId="75" xfId="0" applyNumberFormat="1" applyFont="1" applyFill="1" applyBorder="1" applyAlignment="1">
      <alignment horizontal="right"/>
    </xf>
    <xf numFmtId="3" fontId="12" fillId="2" borderId="81" xfId="0" applyNumberFormat="1" applyFont="1" applyFill="1" applyBorder="1" applyAlignment="1">
      <alignment horizontal="right"/>
    </xf>
    <xf numFmtId="3" fontId="12" fillId="2" borderId="82" xfId="0" applyNumberFormat="1" applyFont="1" applyFill="1" applyBorder="1" applyAlignment="1">
      <alignment horizontal="right"/>
    </xf>
    <xf numFmtId="4" fontId="12" fillId="2" borderId="59" xfId="0" applyNumberFormat="1" applyFont="1" applyFill="1" applyBorder="1" applyAlignment="1">
      <alignment horizontal="right"/>
    </xf>
    <xf numFmtId="4" fontId="12" fillId="2" borderId="67" xfId="0" applyNumberFormat="1" applyFont="1" applyFill="1" applyBorder="1" applyAlignment="1">
      <alignment horizontal="right"/>
    </xf>
    <xf numFmtId="44" fontId="12" fillId="2" borderId="59" xfId="0" applyNumberFormat="1" applyFont="1" applyFill="1" applyBorder="1" applyAlignment="1">
      <alignment horizontal="right"/>
    </xf>
    <xf numFmtId="10" fontId="10" fillId="3" borderId="69" xfId="0" applyNumberFormat="1" applyFont="1" applyFill="1" applyBorder="1" applyAlignment="1">
      <alignment horizontal="right" vertical="center" wrapText="1"/>
    </xf>
    <xf numFmtId="3" fontId="10" fillId="3" borderId="91" xfId="0" applyNumberFormat="1" applyFont="1" applyFill="1" applyBorder="1" applyAlignment="1">
      <alignment horizontal="right" vertical="center" wrapText="1"/>
    </xf>
    <xf numFmtId="3" fontId="10" fillId="3" borderId="57" xfId="0" applyNumberFormat="1" applyFont="1" applyFill="1" applyBorder="1" applyAlignment="1">
      <alignment horizontal="right" vertical="center" wrapText="1"/>
    </xf>
    <xf numFmtId="3" fontId="12" fillId="2" borderId="93" xfId="0" applyNumberFormat="1" applyFont="1" applyFill="1" applyBorder="1" applyAlignment="1">
      <alignment horizontal="right"/>
    </xf>
    <xf numFmtId="3" fontId="12" fillId="2" borderId="86" xfId="0" applyNumberFormat="1" applyFont="1" applyFill="1" applyBorder="1" applyAlignment="1">
      <alignment horizontal="right"/>
    </xf>
    <xf numFmtId="3" fontId="12" fillId="2" borderId="99" xfId="0" applyNumberFormat="1" applyFont="1" applyFill="1" applyBorder="1" applyAlignment="1">
      <alignment horizontal="right"/>
    </xf>
    <xf numFmtId="165" fontId="12" fillId="2" borderId="75" xfId="0" applyNumberFormat="1" applyFont="1" applyFill="1" applyBorder="1" applyAlignment="1">
      <alignment horizontal="right"/>
    </xf>
    <xf numFmtId="4" fontId="12" fillId="2" borderId="75" xfId="0" applyNumberFormat="1" applyFont="1" applyFill="1" applyBorder="1" applyAlignment="1">
      <alignment horizontal="right"/>
    </xf>
    <xf numFmtId="3" fontId="12" fillId="2" borderId="105" xfId="0" applyNumberFormat="1" applyFont="1" applyFill="1" applyBorder="1" applyAlignment="1">
      <alignment horizontal="right"/>
    </xf>
    <xf numFmtId="3" fontId="12" fillId="2" borderId="20" xfId="0" applyNumberFormat="1" applyFont="1" applyFill="1" applyBorder="1" applyAlignment="1">
      <alignment horizontal="right"/>
    </xf>
    <xf numFmtId="3" fontId="12" fillId="2" borderId="58" xfId="0" applyNumberFormat="1" applyFont="1" applyFill="1" applyBorder="1" applyAlignment="1">
      <alignment horizontal="right"/>
    </xf>
    <xf numFmtId="3" fontId="12" fillId="2" borderId="108" xfId="0" applyNumberFormat="1" applyFont="1" applyFill="1" applyBorder="1" applyAlignment="1">
      <alignment horizontal="right"/>
    </xf>
    <xf numFmtId="173" fontId="12" fillId="2" borderId="20" xfId="15" applyNumberFormat="1" applyFont="1" applyFill="1" applyBorder="1" applyAlignment="1">
      <alignment horizontal="right"/>
    </xf>
    <xf numFmtId="173" fontId="10" fillId="3" borderId="92" xfId="0" applyNumberFormat="1" applyFont="1" applyFill="1" applyBorder="1" applyAlignment="1">
      <alignment horizontal="right" vertical="center" wrapText="1"/>
    </xf>
    <xf numFmtId="3" fontId="12" fillId="2" borderId="21" xfId="0" applyNumberFormat="1" applyFont="1" applyFill="1" applyBorder="1" applyAlignment="1">
      <alignment horizontal="right"/>
    </xf>
    <xf numFmtId="3" fontId="0" fillId="2" borderId="75" xfId="0" applyNumberFormat="1" applyFont="1" applyFill="1" applyBorder="1" applyAlignment="1">
      <alignment horizontal="right"/>
    </xf>
    <xf numFmtId="0" fontId="12" fillId="3" borderId="68" xfId="0" applyFont="1" applyFill="1" applyBorder="1" applyAlignment="1">
      <alignment horizontal="center" vertical="center" wrapText="1"/>
    </xf>
    <xf numFmtId="3" fontId="0" fillId="2" borderId="75" xfId="0" applyNumberFormat="1" applyFont="1" applyFill="1" applyBorder="1" applyAlignment="1">
      <alignment horizontal="center" vertical="center" wrapText="1"/>
    </xf>
    <xf numFmtId="0" fontId="10" fillId="3" borderId="69" xfId="0" applyFont="1" applyFill="1" applyBorder="1" applyAlignment="1">
      <alignment horizontal="center" vertical="center" wrapText="1"/>
    </xf>
    <xf numFmtId="0" fontId="10" fillId="3" borderId="89" xfId="0" applyFont="1" applyFill="1" applyBorder="1" applyAlignment="1">
      <alignment horizontal="center" vertical="center" wrapText="1"/>
    </xf>
    <xf numFmtId="0" fontId="10" fillId="3" borderId="66" xfId="0" applyFont="1" applyFill="1" applyBorder="1" applyAlignment="1">
      <alignment horizontal="center" vertical="center" wrapText="1"/>
    </xf>
    <xf numFmtId="0" fontId="0" fillId="0" borderId="0" xfId="0" applyAlignment="1">
      <alignment vertical="center" wrapText="1"/>
    </xf>
    <xf numFmtId="0" fontId="70" fillId="0" borderId="0" xfId="23"/>
    <xf numFmtId="3" fontId="12" fillId="0" borderId="58" xfId="0" applyNumberFormat="1" applyFont="1" applyBorder="1" applyAlignment="1">
      <alignment horizontal="right"/>
    </xf>
    <xf numFmtId="3" fontId="12" fillId="0" borderId="60" xfId="0" applyNumberFormat="1" applyFont="1" applyBorder="1" applyAlignment="1">
      <alignment horizontal="right"/>
    </xf>
    <xf numFmtId="3" fontId="12" fillId="0" borderId="20" xfId="0" applyNumberFormat="1" applyFont="1" applyBorder="1" applyAlignment="1">
      <alignment horizontal="right"/>
    </xf>
    <xf numFmtId="3" fontId="12" fillId="0" borderId="61" xfId="0" applyNumberFormat="1" applyFont="1" applyBorder="1" applyAlignment="1">
      <alignment horizontal="right"/>
    </xf>
    <xf numFmtId="0" fontId="6" fillId="0" borderId="0" xfId="0" applyFont="1" applyAlignment="1"/>
    <xf numFmtId="0" fontId="74" fillId="0" borderId="0" xfId="0" applyFont="1" applyAlignment="1">
      <alignment vertical="center"/>
    </xf>
    <xf numFmtId="0" fontId="75" fillId="0" borderId="0" xfId="0" applyFont="1" applyAlignment="1">
      <alignment vertical="center"/>
    </xf>
    <xf numFmtId="0" fontId="76" fillId="0" borderId="0" xfId="0" applyFont="1" applyAlignment="1">
      <alignment vertical="center"/>
    </xf>
    <xf numFmtId="0" fontId="10" fillId="3" borderId="116" xfId="0" applyFont="1" applyFill="1" applyBorder="1" applyAlignment="1">
      <alignment horizontal="center" vertical="center" wrapText="1"/>
    </xf>
    <xf numFmtId="3" fontId="6" fillId="2" borderId="87" xfId="0" applyNumberFormat="1" applyFont="1" applyFill="1" applyBorder="1" applyAlignment="1">
      <alignment horizontal="center"/>
    </xf>
    <xf numFmtId="0" fontId="6" fillId="3" borderId="78" xfId="0" applyFont="1" applyFill="1" applyBorder="1" applyAlignment="1">
      <alignment horizontal="center" vertical="center" wrapText="1"/>
    </xf>
    <xf numFmtId="170" fontId="0" fillId="2" borderId="75" xfId="22" applyNumberFormat="1" applyFont="1" applyFill="1" applyBorder="1" applyAlignment="1">
      <alignment horizontal="right"/>
    </xf>
    <xf numFmtId="0" fontId="10" fillId="3" borderId="119" xfId="0" applyFont="1" applyFill="1" applyBorder="1" applyAlignment="1">
      <alignment horizontal="center" vertical="center" wrapText="1"/>
    </xf>
    <xf numFmtId="3" fontId="0" fillId="2" borderId="93" xfId="0" applyNumberFormat="1" applyFont="1" applyFill="1" applyBorder="1" applyAlignment="1">
      <alignment horizontal="right"/>
    </xf>
    <xf numFmtId="3" fontId="0" fillId="2" borderId="118" xfId="0" applyNumberFormat="1" applyFont="1" applyFill="1" applyBorder="1" applyAlignment="1">
      <alignment horizontal="right"/>
    </xf>
    <xf numFmtId="0" fontId="10" fillId="3" borderId="122" xfId="0" applyFont="1" applyFill="1" applyBorder="1" applyAlignment="1">
      <alignment horizontal="center" vertical="center" wrapText="1"/>
    </xf>
    <xf numFmtId="0" fontId="6" fillId="3" borderId="122" xfId="0" applyFont="1" applyFill="1" applyBorder="1" applyAlignment="1">
      <alignment horizontal="center" vertical="center" wrapText="1"/>
    </xf>
    <xf numFmtId="0" fontId="10" fillId="3" borderId="123" xfId="0" applyFont="1" applyFill="1" applyBorder="1" applyAlignment="1">
      <alignment horizontal="center" vertical="center" wrapText="1"/>
    </xf>
    <xf numFmtId="0" fontId="10" fillId="3" borderId="102" xfId="0" applyFont="1" applyFill="1" applyBorder="1" applyAlignment="1">
      <alignment horizontal="right" vertical="center" wrapText="1"/>
    </xf>
    <xf numFmtId="4" fontId="12" fillId="2" borderId="93" xfId="0" applyNumberFormat="1" applyFont="1" applyFill="1" applyBorder="1" applyAlignment="1">
      <alignment horizontal="right"/>
    </xf>
    <xf numFmtId="4" fontId="10" fillId="3" borderId="102" xfId="0" applyNumberFormat="1" applyFont="1" applyFill="1" applyBorder="1" applyAlignment="1">
      <alignment horizontal="right" vertical="center" wrapText="1"/>
    </xf>
    <xf numFmtId="0" fontId="12" fillId="3" borderId="74" xfId="0" applyFont="1" applyFill="1" applyBorder="1" applyAlignment="1">
      <alignment horizontal="center" vertical="center" wrapText="1"/>
    </xf>
    <xf numFmtId="10" fontId="10" fillId="3" borderId="71" xfId="0" applyNumberFormat="1" applyFont="1" applyFill="1" applyBorder="1" applyAlignment="1">
      <alignment horizontal="right" vertical="center" wrapText="1"/>
    </xf>
    <xf numFmtId="3" fontId="10" fillId="3" borderId="71" xfId="0" applyNumberFormat="1" applyFont="1" applyFill="1" applyBorder="1" applyAlignment="1">
      <alignment horizontal="right" vertical="center" wrapText="1"/>
    </xf>
    <xf numFmtId="3" fontId="10" fillId="3" borderId="102" xfId="0" applyNumberFormat="1" applyFont="1" applyFill="1" applyBorder="1" applyAlignment="1">
      <alignment horizontal="right" vertical="center" wrapText="1"/>
    </xf>
    <xf numFmtId="0" fontId="10" fillId="3" borderId="125" xfId="0" applyFont="1" applyFill="1" applyBorder="1" applyAlignment="1">
      <alignment horizontal="center" vertical="center" wrapText="1"/>
    </xf>
    <xf numFmtId="0" fontId="10" fillId="3" borderId="128" xfId="0" applyFont="1" applyFill="1" applyBorder="1" applyAlignment="1">
      <alignment horizontal="center" vertical="center" wrapText="1"/>
    </xf>
    <xf numFmtId="3" fontId="0" fillId="2" borderId="98" xfId="0" applyNumberFormat="1" applyFont="1" applyFill="1" applyBorder="1" applyAlignment="1">
      <alignment horizontal="right" wrapText="1"/>
    </xf>
    <xf numFmtId="0" fontId="12" fillId="3" borderId="127" xfId="0" applyFont="1" applyFill="1" applyBorder="1" applyAlignment="1">
      <alignment horizontal="left" vertical="center" wrapText="1"/>
    </xf>
    <xf numFmtId="0" fontId="12" fillId="3" borderId="128" xfId="0" applyFont="1" applyFill="1" applyBorder="1" applyAlignment="1">
      <alignment horizontal="left" vertical="center" wrapText="1"/>
    </xf>
    <xf numFmtId="3" fontId="0" fillId="2" borderId="98" xfId="0" applyNumberFormat="1" applyFont="1" applyFill="1" applyBorder="1" applyAlignment="1">
      <alignment horizontal="center" vertical="center" wrapText="1"/>
    </xf>
    <xf numFmtId="0" fontId="12" fillId="3" borderId="125" xfId="0" applyFont="1" applyFill="1" applyBorder="1" applyAlignment="1">
      <alignment horizontal="left" vertical="center" wrapText="1"/>
    </xf>
    <xf numFmtId="0" fontId="0" fillId="2" borderId="93" xfId="0" applyNumberFormat="1" applyFont="1" applyFill="1" applyBorder="1" applyAlignment="1">
      <alignment horizontal="right"/>
    </xf>
    <xf numFmtId="3" fontId="0" fillId="2" borderId="98" xfId="0" applyNumberFormat="1" applyFont="1" applyFill="1" applyBorder="1" applyAlignment="1">
      <alignment horizontal="right"/>
    </xf>
    <xf numFmtId="0" fontId="0" fillId="2" borderId="118" xfId="0" applyNumberFormat="1" applyFont="1" applyFill="1" applyBorder="1" applyAlignment="1">
      <alignment horizontal="right"/>
    </xf>
    <xf numFmtId="3" fontId="0" fillId="2" borderId="75" xfId="0" applyNumberFormat="1" applyFill="1" applyBorder="1" applyAlignment="1">
      <alignment horizontal="right"/>
    </xf>
    <xf numFmtId="0" fontId="10" fillId="3" borderId="130" xfId="0" applyFont="1" applyFill="1" applyBorder="1" applyAlignment="1">
      <alignment horizontal="center" vertical="center" wrapText="1"/>
    </xf>
    <xf numFmtId="3" fontId="0" fillId="2" borderId="93" xfId="0" applyNumberFormat="1" applyFill="1" applyBorder="1" applyAlignment="1">
      <alignment horizontal="right"/>
    </xf>
    <xf numFmtId="3" fontId="0" fillId="2" borderId="98" xfId="0" applyNumberFormat="1" applyFill="1" applyBorder="1" applyAlignment="1">
      <alignment horizontal="right"/>
    </xf>
    <xf numFmtId="3" fontId="0" fillId="2" borderId="118" xfId="0" applyNumberFormat="1" applyFill="1" applyBorder="1" applyAlignment="1">
      <alignment horizontal="right"/>
    </xf>
    <xf numFmtId="3" fontId="6" fillId="2" borderId="99" xfId="0" applyNumberFormat="1" applyFont="1" applyFill="1" applyBorder="1" applyAlignment="1">
      <alignment horizontal="center"/>
    </xf>
    <xf numFmtId="0" fontId="6" fillId="3" borderId="119" xfId="0" applyFont="1" applyFill="1" applyBorder="1" applyAlignment="1">
      <alignment horizontal="left" vertical="center" wrapText="1"/>
    </xf>
    <xf numFmtId="0" fontId="6" fillId="3" borderId="65" xfId="0" applyFont="1" applyFill="1" applyBorder="1" applyAlignment="1">
      <alignment horizontal="left" vertical="center" wrapText="1"/>
    </xf>
    <xf numFmtId="3" fontId="6" fillId="3" borderId="71" xfId="0" applyNumberFormat="1" applyFont="1" applyFill="1" applyBorder="1" applyAlignment="1">
      <alignment horizontal="right" wrapText="1"/>
    </xf>
    <xf numFmtId="170" fontId="6" fillId="3" borderId="71" xfId="0" applyNumberFormat="1" applyFont="1" applyFill="1" applyBorder="1" applyAlignment="1">
      <alignment horizontal="right" wrapText="1"/>
    </xf>
    <xf numFmtId="170" fontId="6" fillId="3" borderId="102" xfId="0" applyNumberFormat="1" applyFont="1" applyFill="1" applyBorder="1" applyAlignment="1">
      <alignment horizontal="right" wrapText="1"/>
    </xf>
    <xf numFmtId="170" fontId="0" fillId="2" borderId="93" xfId="22" applyNumberFormat="1" applyFont="1" applyFill="1" applyBorder="1" applyAlignment="1">
      <alignment horizontal="right"/>
    </xf>
    <xf numFmtId="3" fontId="6" fillId="3" borderId="102" xfId="0" applyNumberFormat="1" applyFont="1" applyFill="1" applyBorder="1" applyAlignment="1">
      <alignment horizontal="right" wrapText="1"/>
    </xf>
    <xf numFmtId="0" fontId="7" fillId="0" borderId="0" xfId="20" applyFont="1"/>
    <xf numFmtId="0" fontId="12" fillId="0" borderId="2" xfId="1" applyFont="1" applyBorder="1" applyAlignment="1">
      <alignment horizontal="center" vertical="center" wrapText="1"/>
    </xf>
    <xf numFmtId="168" fontId="57" fillId="0" borderId="0" xfId="20" applyNumberFormat="1"/>
    <xf numFmtId="0" fontId="14" fillId="0" borderId="0" xfId="20" applyFont="1" applyAlignment="1">
      <alignment horizontal="left" vertical="center"/>
    </xf>
    <xf numFmtId="0" fontId="57" fillId="0" borderId="0" xfId="20" applyAlignment="1">
      <alignment vertical="center" wrapText="1"/>
    </xf>
    <xf numFmtId="0" fontId="15" fillId="0" borderId="0" xfId="1" applyFont="1" applyAlignment="1">
      <alignment vertical="center"/>
    </xf>
    <xf numFmtId="0" fontId="10" fillId="0" borderId="0" xfId="20" applyFont="1" applyAlignment="1">
      <alignment horizontal="left" vertical="center" wrapText="1"/>
    </xf>
    <xf numFmtId="3" fontId="57" fillId="0" borderId="0" xfId="20" applyNumberFormat="1"/>
    <xf numFmtId="165" fontId="12" fillId="0" borderId="0" xfId="2" applyNumberFormat="1" applyFont="1" applyAlignment="1">
      <alignment horizontal="right" vertical="center" wrapText="1"/>
    </xf>
    <xf numFmtId="165" fontId="10" fillId="0" borderId="0" xfId="2" applyNumberFormat="1" applyFont="1" applyAlignment="1">
      <alignment horizontal="right" vertical="center" wrapText="1"/>
    </xf>
    <xf numFmtId="0" fontId="10" fillId="0" borderId="0" xfId="2" applyFont="1" applyAlignment="1">
      <alignment horizontal="center" vertical="center"/>
    </xf>
    <xf numFmtId="170" fontId="57" fillId="0" borderId="0" xfId="20" applyNumberFormat="1"/>
    <xf numFmtId="174" fontId="12" fillId="0" borderId="0" xfId="3" applyNumberFormat="1" applyFont="1" applyAlignment="1">
      <alignment horizontal="right" vertical="center" wrapText="1"/>
    </xf>
    <xf numFmtId="3" fontId="12" fillId="0" borderId="0" xfId="2" quotePrefix="1" applyNumberFormat="1" applyFont="1" applyAlignment="1">
      <alignment horizontal="right" vertical="center" wrapText="1"/>
    </xf>
    <xf numFmtId="165" fontId="20" fillId="0" borderId="0" xfId="20" applyNumberFormat="1" applyFont="1" applyAlignment="1">
      <alignment horizontal="right" wrapText="1"/>
    </xf>
    <xf numFmtId="0" fontId="10" fillId="3" borderId="119" xfId="0" applyFont="1" applyFill="1" applyBorder="1" applyAlignment="1">
      <alignment horizontal="left" vertical="center" wrapText="1"/>
    </xf>
    <xf numFmtId="0" fontId="10" fillId="3" borderId="132" xfId="0" applyFont="1" applyFill="1" applyBorder="1" applyAlignment="1">
      <alignment horizontal="center" vertical="center" wrapText="1"/>
    </xf>
    <xf numFmtId="0" fontId="10" fillId="3" borderId="133" xfId="0" applyFont="1" applyFill="1" applyBorder="1" applyAlignment="1">
      <alignment horizontal="center" vertical="center" wrapText="1"/>
    </xf>
    <xf numFmtId="0" fontId="10" fillId="3" borderId="134" xfId="0" applyFont="1" applyFill="1" applyBorder="1" applyAlignment="1">
      <alignment horizontal="center" vertical="center" wrapText="1"/>
    </xf>
    <xf numFmtId="0" fontId="10" fillId="3" borderId="100" xfId="0" applyFont="1" applyFill="1" applyBorder="1" applyAlignment="1">
      <alignment horizontal="left" vertical="center" wrapText="1"/>
    </xf>
    <xf numFmtId="3" fontId="6" fillId="0" borderId="21" xfId="0" applyNumberFormat="1" applyFont="1" applyBorder="1" applyAlignment="1">
      <alignment horizontal="right"/>
    </xf>
    <xf numFmtId="3" fontId="0" fillId="0" borderId="21" xfId="0" applyNumberFormat="1" applyBorder="1" applyAlignment="1">
      <alignment horizontal="right"/>
    </xf>
    <xf numFmtId="0" fontId="6" fillId="3" borderId="48" xfId="0" applyFont="1" applyFill="1" applyBorder="1" applyAlignment="1">
      <alignment horizontal="center" vertical="center" wrapText="1"/>
    </xf>
    <xf numFmtId="3" fontId="0" fillId="0" borderId="135" xfId="0" applyNumberFormat="1" applyBorder="1" applyAlignment="1">
      <alignment horizontal="center"/>
    </xf>
    <xf numFmtId="3" fontId="0" fillId="0" borderId="137" xfId="0" applyNumberFormat="1" applyBorder="1" applyAlignment="1">
      <alignment horizontal="center"/>
    </xf>
    <xf numFmtId="169" fontId="0" fillId="0" borderId="138" xfId="0" applyNumberFormat="1" applyBorder="1" applyAlignment="1">
      <alignment horizontal="center"/>
    </xf>
    <xf numFmtId="0" fontId="6" fillId="3" borderId="51" xfId="0" applyFont="1" applyFill="1" applyBorder="1" applyAlignment="1">
      <alignment horizontal="center" vertical="center" wrapText="1"/>
    </xf>
    <xf numFmtId="0" fontId="10" fillId="3" borderId="45" xfId="0" applyFont="1" applyFill="1" applyBorder="1" applyAlignment="1">
      <alignment horizontal="center" vertical="center" wrapText="1"/>
    </xf>
    <xf numFmtId="0" fontId="10" fillId="3" borderId="46" xfId="0" applyFont="1" applyFill="1" applyBorder="1" applyAlignment="1">
      <alignment horizontal="center" vertical="center" wrapText="1"/>
    </xf>
    <xf numFmtId="170" fontId="0" fillId="0" borderId="139" xfId="0" applyNumberFormat="1" applyBorder="1" applyAlignment="1">
      <alignment horizontal="center"/>
    </xf>
    <xf numFmtId="170" fontId="0" fillId="0" borderId="105" xfId="0" applyNumberFormat="1" applyBorder="1" applyAlignment="1">
      <alignment horizontal="center"/>
    </xf>
    <xf numFmtId="170" fontId="0" fillId="0" borderId="105" xfId="0" applyNumberFormat="1" applyBorder="1" applyAlignment="1">
      <alignment horizontal="right"/>
    </xf>
    <xf numFmtId="170" fontId="0" fillId="0" borderId="21" xfId="0" applyNumberFormat="1" applyBorder="1" applyAlignment="1">
      <alignment horizontal="right"/>
    </xf>
    <xf numFmtId="170" fontId="0" fillId="0" borderId="13" xfId="0" applyNumberFormat="1" applyBorder="1" applyAlignment="1">
      <alignment horizontal="right"/>
    </xf>
    <xf numFmtId="0" fontId="10" fillId="3" borderId="138" xfId="0" applyFont="1" applyFill="1" applyBorder="1" applyAlignment="1">
      <alignment horizontal="center" vertical="center" wrapText="1"/>
    </xf>
    <xf numFmtId="170" fontId="0" fillId="0" borderId="139" xfId="0" applyNumberFormat="1" applyBorder="1" applyAlignment="1">
      <alignment horizontal="right"/>
    </xf>
    <xf numFmtId="0" fontId="10" fillId="3" borderId="140" xfId="0" applyFont="1" applyFill="1" applyBorder="1" applyAlignment="1">
      <alignment horizontal="center" vertical="center" wrapText="1"/>
    </xf>
    <xf numFmtId="3" fontId="0" fillId="0" borderId="141" xfId="0" applyNumberFormat="1" applyBorder="1" applyAlignment="1">
      <alignment horizontal="right"/>
    </xf>
    <xf numFmtId="3" fontId="0" fillId="0" borderId="137" xfId="0" applyNumberFormat="1" applyBorder="1" applyAlignment="1">
      <alignment horizontal="right"/>
    </xf>
    <xf numFmtId="0" fontId="10" fillId="3" borderId="142" xfId="0" applyFont="1" applyFill="1" applyBorder="1" applyAlignment="1">
      <alignment horizontal="left" vertical="center" wrapText="1"/>
    </xf>
    <xf numFmtId="3" fontId="0" fillId="0" borderId="43" xfId="0" applyNumberFormat="1" applyBorder="1" applyAlignment="1">
      <alignment horizontal="right"/>
    </xf>
    <xf numFmtId="3" fontId="0" fillId="0" borderId="44" xfId="0" applyNumberFormat="1" applyBorder="1" applyAlignment="1">
      <alignment horizontal="right"/>
    </xf>
    <xf numFmtId="3" fontId="0" fillId="0" borderId="136" xfId="0" applyNumberFormat="1" applyBorder="1" applyAlignment="1">
      <alignment horizontal="right"/>
    </xf>
    <xf numFmtId="165" fontId="0" fillId="0" borderId="141" xfId="0" applyNumberFormat="1" applyBorder="1" applyAlignment="1">
      <alignment horizontal="right"/>
    </xf>
    <xf numFmtId="165" fontId="0" fillId="0" borderId="137" xfId="0" applyNumberFormat="1" applyBorder="1" applyAlignment="1">
      <alignment horizontal="right"/>
    </xf>
    <xf numFmtId="165" fontId="0" fillId="0" borderId="43" xfId="0" applyNumberFormat="1" applyBorder="1" applyAlignment="1">
      <alignment horizontal="right"/>
    </xf>
    <xf numFmtId="165" fontId="0" fillId="0" borderId="44" xfId="0" applyNumberFormat="1" applyBorder="1" applyAlignment="1">
      <alignment horizontal="right"/>
    </xf>
    <xf numFmtId="165" fontId="0" fillId="0" borderId="136" xfId="0" applyNumberFormat="1" applyBorder="1" applyAlignment="1">
      <alignment horizontal="right"/>
    </xf>
    <xf numFmtId="0" fontId="10" fillId="3" borderId="73" xfId="0" applyFont="1" applyFill="1" applyBorder="1" applyAlignment="1">
      <alignment horizontal="center" vertical="center" wrapText="1"/>
    </xf>
    <xf numFmtId="0" fontId="10" fillId="3" borderId="63" xfId="0" applyFont="1" applyFill="1" applyBorder="1" applyAlignment="1">
      <alignment horizontal="center" vertical="center" wrapText="1"/>
    </xf>
    <xf numFmtId="0" fontId="10" fillId="3" borderId="78" xfId="0" applyFont="1" applyFill="1" applyBorder="1" applyAlignment="1">
      <alignment horizontal="center" vertical="center"/>
    </xf>
    <xf numFmtId="0" fontId="10" fillId="3" borderId="69" xfId="0" applyFont="1" applyFill="1" applyBorder="1" applyAlignment="1">
      <alignment horizontal="center" vertical="center"/>
    </xf>
    <xf numFmtId="0" fontId="10" fillId="3" borderId="90" xfId="0" applyFont="1" applyFill="1" applyBorder="1" applyAlignment="1">
      <alignment horizontal="center" vertical="center"/>
    </xf>
    <xf numFmtId="0" fontId="10" fillId="3" borderId="89" xfId="0" applyFont="1" applyFill="1" applyBorder="1" applyAlignment="1">
      <alignment horizontal="center" vertical="center"/>
    </xf>
    <xf numFmtId="0" fontId="10" fillId="3" borderId="89" xfId="0" applyFont="1" applyFill="1" applyBorder="1" applyAlignment="1">
      <alignment horizontal="center" vertical="center" wrapText="1"/>
    </xf>
    <xf numFmtId="0" fontId="6" fillId="3" borderId="90" xfId="0" applyFont="1" applyFill="1" applyBorder="1" applyAlignment="1">
      <alignment horizontal="center" vertical="center" wrapText="1"/>
    </xf>
    <xf numFmtId="0" fontId="6" fillId="0" borderId="26" xfId="0" applyNumberFormat="1" applyFont="1" applyBorder="1" applyAlignment="1">
      <alignment horizontal="center"/>
    </xf>
    <xf numFmtId="0" fontId="6" fillId="0" borderId="15" xfId="0" applyNumberFormat="1" applyFont="1" applyBorder="1" applyAlignment="1">
      <alignment horizontal="center"/>
    </xf>
    <xf numFmtId="3" fontId="0" fillId="0" borderId="105" xfId="0" applyNumberFormat="1" applyBorder="1" applyAlignment="1">
      <alignment horizontal="center"/>
    </xf>
    <xf numFmtId="169" fontId="0" fillId="0" borderId="105" xfId="0" applyNumberFormat="1" applyBorder="1" applyAlignment="1">
      <alignment horizontal="center"/>
    </xf>
    <xf numFmtId="164" fontId="35" fillId="0" borderId="105" xfId="0" applyNumberFormat="1" applyFont="1" applyBorder="1" applyAlignment="1">
      <alignment horizontal="center"/>
    </xf>
    <xf numFmtId="164" fontId="0" fillId="0" borderId="117" xfId="0" applyNumberFormat="1" applyBorder="1" applyAlignment="1">
      <alignment horizontal="center"/>
    </xf>
    <xf numFmtId="169" fontId="0" fillId="0" borderId="13" xfId="0" applyNumberFormat="1" applyBorder="1" applyAlignment="1">
      <alignment horizontal="center"/>
    </xf>
    <xf numFmtId="0" fontId="14" fillId="0" borderId="0" xfId="0" applyFont="1" applyAlignment="1">
      <alignment horizontal="left" vertical="center"/>
    </xf>
    <xf numFmtId="3" fontId="14" fillId="0" borderId="0" xfId="0" applyNumberFormat="1" applyFont="1" applyAlignment="1">
      <alignment horizontal="left" vertical="center"/>
    </xf>
    <xf numFmtId="168" fontId="14" fillId="0" borderId="0" xfId="0" applyNumberFormat="1" applyFont="1" applyAlignment="1">
      <alignment horizontal="right" vertical="center"/>
    </xf>
    <xf numFmtId="0" fontId="10" fillId="0" borderId="0" xfId="0" applyFont="1" applyAlignment="1">
      <alignment horizontal="center" vertical="center" wrapText="1"/>
    </xf>
    <xf numFmtId="3" fontId="0" fillId="0" borderId="0" xfId="0" applyNumberFormat="1" applyAlignment="1">
      <alignment horizontal="center"/>
    </xf>
    <xf numFmtId="169" fontId="0" fillId="0" borderId="0" xfId="0" applyNumberFormat="1" applyAlignment="1">
      <alignment horizontal="center"/>
    </xf>
    <xf numFmtId="3" fontId="0" fillId="0" borderId="136" xfId="0" applyNumberFormat="1" applyBorder="1" applyAlignment="1">
      <alignment horizontal="center"/>
    </xf>
    <xf numFmtId="169" fontId="0" fillId="0" borderId="138" xfId="0" applyNumberFormat="1" applyBorder="1" applyAlignment="1">
      <alignment horizontal="right"/>
    </xf>
    <xf numFmtId="170" fontId="0" fillId="0" borderId="0" xfId="0" applyNumberFormat="1" applyAlignment="1">
      <alignment horizontal="center"/>
    </xf>
    <xf numFmtId="0" fontId="0" fillId="0" borderId="0" xfId="0" applyAlignment="1">
      <alignment wrapText="1"/>
    </xf>
    <xf numFmtId="0" fontId="15" fillId="0" borderId="0" xfId="2" applyFont="1" applyAlignment="1">
      <alignment vertical="center"/>
    </xf>
    <xf numFmtId="0" fontId="10" fillId="3" borderId="39" xfId="0" applyFont="1" applyFill="1" applyBorder="1" applyAlignment="1">
      <alignment horizontal="center" vertical="center" wrapText="1"/>
    </xf>
    <xf numFmtId="0" fontId="10" fillId="3" borderId="144" xfId="0" applyFont="1" applyFill="1" applyBorder="1" applyAlignment="1">
      <alignment horizontal="center" vertical="center" wrapText="1"/>
    </xf>
    <xf numFmtId="0" fontId="7" fillId="0" borderId="0" xfId="20" applyFont="1" applyAlignment="1">
      <alignment vertical="center" wrapText="1"/>
    </xf>
    <xf numFmtId="3" fontId="57" fillId="0" borderId="0" xfId="20" applyNumberFormat="1" applyAlignment="1">
      <alignment vertical="center" wrapText="1"/>
    </xf>
    <xf numFmtId="165" fontId="57" fillId="0" borderId="0" xfId="20" applyNumberFormat="1" applyAlignment="1">
      <alignment vertical="center"/>
    </xf>
    <xf numFmtId="165" fontId="57" fillId="0" borderId="0" xfId="20" applyNumberFormat="1" applyAlignment="1">
      <alignment vertical="center" wrapText="1"/>
    </xf>
    <xf numFmtId="0" fontId="56" fillId="0" borderId="0" xfId="20" applyFont="1" applyAlignment="1">
      <alignment vertical="center"/>
    </xf>
    <xf numFmtId="0" fontId="56" fillId="0" borderId="0" xfId="20" applyFont="1" applyAlignment="1">
      <alignment vertical="center" wrapText="1"/>
    </xf>
    <xf numFmtId="43" fontId="0" fillId="0" borderId="0" xfId="25" applyFont="1" applyFill="1"/>
    <xf numFmtId="0" fontId="13" fillId="0" borderId="0" xfId="26" applyFont="1"/>
    <xf numFmtId="9" fontId="13" fillId="0" borderId="0" xfId="26" applyNumberFormat="1" applyFont="1"/>
    <xf numFmtId="170" fontId="13" fillId="0" borderId="0" xfId="27" applyNumberFormat="1" applyFont="1"/>
    <xf numFmtId="170" fontId="25" fillId="0" borderId="0" xfId="27" applyNumberFormat="1" applyFont="1"/>
    <xf numFmtId="0" fontId="18" fillId="0" borderId="0" xfId="7" applyFont="1" applyAlignment="1">
      <alignment horizontal="right" vertical="center" wrapText="1"/>
    </xf>
    <xf numFmtId="10" fontId="18" fillId="0" borderId="0" xfId="7" applyNumberFormat="1" applyFont="1" applyAlignment="1">
      <alignment horizontal="right" vertical="center" wrapText="1"/>
    </xf>
    <xf numFmtId="0" fontId="29" fillId="0" borderId="0" xfId="7" applyFont="1" applyAlignment="1">
      <alignment horizontal="right" vertical="center" wrapText="1"/>
    </xf>
    <xf numFmtId="10" fontId="29" fillId="0" borderId="0" xfId="7" applyNumberFormat="1" applyFont="1" applyAlignment="1">
      <alignment horizontal="right" vertical="center" wrapText="1"/>
    </xf>
    <xf numFmtId="0" fontId="17" fillId="0" borderId="0" xfId="7" applyFont="1" applyBorder="1" applyAlignment="1">
      <alignment vertical="center" wrapText="1"/>
    </xf>
    <xf numFmtId="0" fontId="10" fillId="3" borderId="111" xfId="0" applyFont="1" applyFill="1" applyBorder="1" applyAlignment="1">
      <alignment horizontal="left" vertical="center" wrapText="1"/>
    </xf>
    <xf numFmtId="0" fontId="10" fillId="3" borderId="85" xfId="0" applyFont="1" applyFill="1" applyBorder="1" applyAlignment="1">
      <alignment horizontal="left" vertical="center" wrapText="1"/>
    </xf>
    <xf numFmtId="0" fontId="10" fillId="3" borderId="143" xfId="0" applyFont="1" applyFill="1" applyBorder="1" applyAlignment="1">
      <alignment horizontal="left" vertical="center" wrapText="1"/>
    </xf>
    <xf numFmtId="10" fontId="0" fillId="0" borderId="147" xfId="0" applyNumberFormat="1" applyBorder="1"/>
    <xf numFmtId="10" fontId="0" fillId="0" borderId="12" xfId="0" applyNumberFormat="1" applyBorder="1"/>
    <xf numFmtId="3" fontId="0" fillId="0" borderId="60" xfId="0" applyNumberFormat="1" applyBorder="1" applyAlignment="1">
      <alignment horizontal="right"/>
    </xf>
    <xf numFmtId="10" fontId="0" fillId="0" borderId="112" xfId="0" applyNumberFormat="1" applyBorder="1"/>
    <xf numFmtId="10" fontId="0" fillId="0" borderId="131" xfId="0" applyNumberFormat="1" applyBorder="1"/>
    <xf numFmtId="0" fontId="10" fillId="3" borderId="84" xfId="0" applyFont="1" applyFill="1" applyBorder="1" applyAlignment="1">
      <alignment horizontal="left" vertical="center" wrapText="1"/>
    </xf>
    <xf numFmtId="0" fontId="10" fillId="3" borderId="124" xfId="0" applyFont="1" applyFill="1" applyBorder="1" applyAlignment="1">
      <alignment horizontal="left" vertical="center" wrapText="1"/>
    </xf>
    <xf numFmtId="0" fontId="27" fillId="0" borderId="0" xfId="26" applyFont="1"/>
    <xf numFmtId="0" fontId="10" fillId="3" borderId="10" xfId="0" applyFont="1" applyFill="1" applyBorder="1" applyAlignment="1">
      <alignment horizontal="left" vertical="center" wrapText="1"/>
    </xf>
    <xf numFmtId="165" fontId="0" fillId="0" borderId="148" xfId="0" applyNumberFormat="1" applyBorder="1" applyAlignment="1">
      <alignment horizontal="right"/>
    </xf>
    <xf numFmtId="165" fontId="0" fillId="0" borderId="149" xfId="0" applyNumberFormat="1" applyBorder="1" applyAlignment="1">
      <alignment horizontal="right"/>
    </xf>
    <xf numFmtId="165" fontId="0" fillId="0" borderId="150" xfId="0" applyNumberFormat="1" applyBorder="1" applyAlignment="1">
      <alignment horizontal="right"/>
    </xf>
    <xf numFmtId="3" fontId="0" fillId="0" borderId="151" xfId="0" applyNumberFormat="1" applyBorder="1" applyAlignment="1">
      <alignment horizontal="right"/>
    </xf>
    <xf numFmtId="10" fontId="0" fillId="0" borderId="148" xfId="0" applyNumberFormat="1" applyBorder="1" applyAlignment="1">
      <alignment horizontal="right"/>
    </xf>
    <xf numFmtId="3" fontId="0" fillId="0" borderId="148" xfId="0" applyNumberFormat="1" applyBorder="1" applyAlignment="1">
      <alignment horizontal="right"/>
    </xf>
    <xf numFmtId="10" fontId="0" fillId="0" borderId="143" xfId="0" applyNumberFormat="1" applyBorder="1" applyAlignment="1">
      <alignment horizontal="right"/>
    </xf>
    <xf numFmtId="0" fontId="10" fillId="3" borderId="48" xfId="0" applyFont="1" applyFill="1" applyBorder="1" applyAlignment="1">
      <alignment horizontal="left" vertical="center" wrapText="1"/>
    </xf>
    <xf numFmtId="3" fontId="10" fillId="3" borderId="152" xfId="0" applyNumberFormat="1" applyFont="1" applyFill="1" applyBorder="1" applyAlignment="1">
      <alignment horizontal="right" vertical="center" wrapText="1"/>
    </xf>
    <xf numFmtId="10" fontId="10" fillId="3" borderId="51" xfId="0" applyNumberFormat="1" applyFont="1" applyFill="1" applyBorder="1" applyAlignment="1">
      <alignment horizontal="left" vertical="center" wrapText="1"/>
    </xf>
    <xf numFmtId="10" fontId="10" fillId="3" borderId="153" xfId="0" applyNumberFormat="1" applyFont="1" applyFill="1" applyBorder="1" applyAlignment="1">
      <alignment horizontal="right" vertical="center" wrapText="1"/>
    </xf>
    <xf numFmtId="10" fontId="10" fillId="3" borderId="21" xfId="0" applyNumberFormat="1" applyFont="1" applyFill="1" applyBorder="1" applyAlignment="1">
      <alignment horizontal="right" vertical="center" wrapText="1"/>
    </xf>
    <xf numFmtId="10" fontId="10" fillId="3" borderId="154" xfId="0" applyNumberFormat="1" applyFont="1" applyFill="1" applyBorder="1" applyAlignment="1">
      <alignment horizontal="right" vertical="center" wrapText="1"/>
    </xf>
    <xf numFmtId="0" fontId="10" fillId="3" borderId="129" xfId="0" applyFont="1" applyFill="1" applyBorder="1" applyAlignment="1">
      <alignment horizontal="left" vertical="center" wrapText="1"/>
    </xf>
    <xf numFmtId="4" fontId="0" fillId="0" borderId="93" xfId="0" applyNumberFormat="1" applyBorder="1" applyAlignment="1">
      <alignment horizontal="right"/>
    </xf>
    <xf numFmtId="4" fontId="0" fillId="0" borderId="60" xfId="0" applyNumberFormat="1" applyBorder="1" applyAlignment="1">
      <alignment horizontal="right"/>
    </xf>
    <xf numFmtId="4" fontId="0" fillId="0" borderId="118" xfId="0" applyNumberFormat="1" applyBorder="1" applyAlignment="1">
      <alignment horizontal="right"/>
    </xf>
    <xf numFmtId="0" fontId="10" fillId="3" borderId="85" xfId="0" applyFont="1" applyFill="1" applyBorder="1" applyAlignment="1">
      <alignment horizontal="center" vertical="center" wrapText="1"/>
    </xf>
    <xf numFmtId="3" fontId="0" fillId="0" borderId="57" xfId="0" applyNumberFormat="1" applyBorder="1" applyAlignment="1">
      <alignment horizontal="right"/>
    </xf>
    <xf numFmtId="3" fontId="0" fillId="0" borderId="93" xfId="0" applyNumberFormat="1" applyBorder="1" applyAlignment="1">
      <alignment horizontal="right"/>
    </xf>
    <xf numFmtId="3" fontId="0" fillId="0" borderId="118" xfId="0" applyNumberFormat="1" applyBorder="1" applyAlignment="1">
      <alignment horizontal="right"/>
    </xf>
    <xf numFmtId="0" fontId="12" fillId="3" borderId="119" xfId="0" applyFont="1" applyFill="1" applyBorder="1" applyAlignment="1">
      <alignment horizontal="left" vertical="center" wrapText="1"/>
    </xf>
    <xf numFmtId="10" fontId="12" fillId="0" borderId="93" xfId="0" applyNumberFormat="1" applyFont="1" applyBorder="1" applyAlignment="1">
      <alignment horizontal="right"/>
    </xf>
    <xf numFmtId="0" fontId="12" fillId="3" borderId="100" xfId="0" applyFont="1" applyFill="1" applyBorder="1" applyAlignment="1">
      <alignment horizontal="left" vertical="center" wrapText="1"/>
    </xf>
    <xf numFmtId="10" fontId="12" fillId="0" borderId="60" xfId="0" applyNumberFormat="1" applyFont="1" applyBorder="1" applyAlignment="1">
      <alignment horizontal="right"/>
    </xf>
    <xf numFmtId="10" fontId="12" fillId="0" borderId="118" xfId="0" applyNumberFormat="1" applyFont="1" applyBorder="1" applyAlignment="1">
      <alignment horizontal="right"/>
    </xf>
    <xf numFmtId="10" fontId="12" fillId="2" borderId="93" xfId="0" applyNumberFormat="1" applyFont="1" applyFill="1" applyBorder="1" applyAlignment="1">
      <alignment horizontal="right"/>
    </xf>
    <xf numFmtId="3" fontId="12" fillId="2" borderId="60" xfId="0" applyNumberFormat="1" applyFont="1" applyFill="1" applyBorder="1" applyAlignment="1">
      <alignment horizontal="right"/>
    </xf>
    <xf numFmtId="10" fontId="12" fillId="2" borderId="60" xfId="0" applyNumberFormat="1" applyFont="1" applyFill="1" applyBorder="1" applyAlignment="1">
      <alignment horizontal="right"/>
    </xf>
    <xf numFmtId="10" fontId="12" fillId="2" borderId="118" xfId="0" applyNumberFormat="1" applyFont="1" applyFill="1" applyBorder="1" applyAlignment="1">
      <alignment horizontal="right"/>
    </xf>
    <xf numFmtId="0" fontId="10" fillId="3" borderId="156" xfId="0" applyFont="1" applyFill="1" applyBorder="1" applyAlignment="1">
      <alignment horizontal="left" vertical="center" wrapText="1"/>
    </xf>
    <xf numFmtId="0" fontId="10" fillId="3" borderId="158" xfId="0" applyFont="1" applyFill="1" applyBorder="1" applyAlignment="1">
      <alignment horizontal="left" vertical="center" wrapText="1"/>
    </xf>
    <xf numFmtId="0" fontId="10" fillId="3" borderId="161" xfId="0" applyFont="1" applyFill="1" applyBorder="1" applyAlignment="1">
      <alignment horizontal="left" vertical="center" wrapText="1"/>
    </xf>
    <xf numFmtId="0" fontId="10" fillId="3" borderId="162" xfId="0" applyFont="1" applyFill="1" applyBorder="1" applyAlignment="1">
      <alignment horizontal="left" vertical="center" wrapText="1"/>
    </xf>
    <xf numFmtId="3" fontId="10" fillId="3" borderId="159" xfId="0" applyNumberFormat="1" applyFont="1" applyFill="1" applyBorder="1" applyAlignment="1">
      <alignment horizontal="right" vertical="center" wrapText="1"/>
    </xf>
    <xf numFmtId="3" fontId="10" fillId="3" borderId="158" xfId="0" applyNumberFormat="1" applyFont="1" applyFill="1" applyBorder="1" applyAlignment="1">
      <alignment horizontal="right" vertical="center" wrapText="1"/>
    </xf>
    <xf numFmtId="3" fontId="10" fillId="3" borderId="160" xfId="0" applyNumberFormat="1" applyFont="1" applyFill="1" applyBorder="1" applyAlignment="1">
      <alignment horizontal="right" vertical="center" wrapText="1"/>
    </xf>
    <xf numFmtId="3" fontId="12" fillId="2" borderId="118" xfId="0" applyNumberFormat="1" applyFont="1" applyFill="1" applyBorder="1" applyAlignment="1">
      <alignment horizontal="right"/>
    </xf>
    <xf numFmtId="10" fontId="12" fillId="2" borderId="20" xfId="0" applyNumberFormat="1" applyFont="1" applyFill="1" applyBorder="1" applyAlignment="1">
      <alignment horizontal="right"/>
    </xf>
    <xf numFmtId="10" fontId="10" fillId="3" borderId="162" xfId="0" applyNumberFormat="1" applyFont="1" applyFill="1" applyBorder="1" applyAlignment="1">
      <alignment horizontal="right" vertical="center" wrapText="1"/>
    </xf>
    <xf numFmtId="10" fontId="10" fillId="3" borderId="158" xfId="0" applyNumberFormat="1" applyFont="1" applyFill="1" applyBorder="1" applyAlignment="1">
      <alignment horizontal="right" vertical="center" wrapText="1"/>
    </xf>
    <xf numFmtId="10" fontId="10" fillId="3" borderId="160" xfId="0" applyNumberFormat="1" applyFont="1" applyFill="1" applyBorder="1" applyAlignment="1">
      <alignment horizontal="right" vertical="center" wrapText="1"/>
    </xf>
    <xf numFmtId="3" fontId="12" fillId="2" borderId="163" xfId="0" applyNumberFormat="1" applyFont="1" applyFill="1" applyBorder="1" applyAlignment="1">
      <alignment horizontal="right"/>
    </xf>
    <xf numFmtId="3" fontId="10" fillId="3" borderId="150" xfId="0" applyNumberFormat="1" applyFont="1" applyFill="1" applyBorder="1" applyAlignment="1">
      <alignment horizontal="right" vertical="center" wrapText="1"/>
    </xf>
    <xf numFmtId="3" fontId="36" fillId="2" borderId="0" xfId="8" applyNumberFormat="1" applyFont="1" applyFill="1" applyBorder="1" applyAlignment="1">
      <alignment horizontal="centerContinuous"/>
    </xf>
    <xf numFmtId="3" fontId="13" fillId="2" borderId="0" xfId="8" applyNumberFormat="1" applyFont="1" applyFill="1" applyBorder="1" applyAlignment="1">
      <alignment horizontal="centerContinuous"/>
    </xf>
    <xf numFmtId="3" fontId="32" fillId="2" borderId="0" xfId="8" applyNumberFormat="1" applyFont="1" applyFill="1" applyBorder="1" applyAlignment="1">
      <alignment horizontal="centerContinuous"/>
    </xf>
    <xf numFmtId="3" fontId="43" fillId="0" borderId="0" xfId="26" applyNumberFormat="1" applyFont="1" applyAlignment="1">
      <alignment horizontal="left" vertical="top"/>
    </xf>
    <xf numFmtId="3" fontId="51" fillId="0" borderId="0" xfId="26" applyNumberFormat="1" applyFont="1" applyAlignment="1">
      <alignment horizontal="left" vertical="top"/>
    </xf>
    <xf numFmtId="0" fontId="41" fillId="0" borderId="0" xfId="26" applyFont="1"/>
    <xf numFmtId="3" fontId="13" fillId="0" borderId="0" xfId="26" applyNumberFormat="1" applyFont="1" applyAlignment="1">
      <alignment horizontal="right"/>
    </xf>
    <xf numFmtId="0" fontId="25" fillId="0" borderId="0" xfId="26"/>
    <xf numFmtId="3" fontId="36" fillId="2" borderId="0" xfId="26" applyNumberFormat="1" applyFont="1" applyFill="1" applyBorder="1" applyAlignment="1">
      <alignment horizontal="centerContinuous"/>
    </xf>
    <xf numFmtId="3" fontId="13" fillId="2" borderId="0" xfId="26" applyNumberFormat="1" applyFont="1" applyFill="1" applyBorder="1" applyAlignment="1">
      <alignment horizontal="centerContinuous"/>
    </xf>
    <xf numFmtId="17" fontId="10" fillId="3" borderId="63" xfId="0" applyNumberFormat="1" applyFont="1" applyFill="1" applyBorder="1" applyAlignment="1">
      <alignment horizontal="left" vertical="center" wrapText="1"/>
    </xf>
    <xf numFmtId="17" fontId="10" fillId="3" borderId="65" xfId="0" applyNumberFormat="1" applyFont="1" applyFill="1" applyBorder="1" applyAlignment="1">
      <alignment horizontal="left" vertical="center" wrapText="1"/>
    </xf>
    <xf numFmtId="0" fontId="10" fillId="3" borderId="71" xfId="0" applyFont="1" applyFill="1" applyBorder="1" applyAlignment="1">
      <alignment horizontal="right" vertical="center" wrapText="1"/>
    </xf>
    <xf numFmtId="0" fontId="45" fillId="0" borderId="0" xfId="8" applyFont="1" applyBorder="1" applyAlignment="1"/>
    <xf numFmtId="3" fontId="12" fillId="2" borderId="164" xfId="0" applyNumberFormat="1" applyFont="1" applyFill="1" applyBorder="1" applyAlignment="1">
      <alignment horizontal="right"/>
    </xf>
    <xf numFmtId="3" fontId="10" fillId="3" borderId="130" xfId="0" applyNumberFormat="1" applyFont="1" applyFill="1" applyBorder="1" applyAlignment="1">
      <alignment horizontal="right" vertical="center" wrapText="1"/>
    </xf>
    <xf numFmtId="0" fontId="53" fillId="0" borderId="0" xfId="8" applyFont="1" applyBorder="1" applyAlignment="1"/>
    <xf numFmtId="0" fontId="10" fillId="3" borderId="119" xfId="0" applyFont="1" applyFill="1" applyBorder="1" applyAlignment="1">
      <alignment horizontal="left" vertical="center"/>
    </xf>
    <xf numFmtId="0" fontId="10" fillId="3" borderId="85" xfId="0" applyFont="1" applyFill="1" applyBorder="1" applyAlignment="1">
      <alignment horizontal="left" vertical="center"/>
    </xf>
    <xf numFmtId="0" fontId="10" fillId="3" borderId="143" xfId="0" applyFont="1" applyFill="1" applyBorder="1" applyAlignment="1">
      <alignment horizontal="left" vertical="center"/>
    </xf>
    <xf numFmtId="10" fontId="12" fillId="2" borderId="98" xfId="0" applyNumberFormat="1" applyFont="1" applyFill="1" applyBorder="1" applyAlignment="1">
      <alignment horizontal="right"/>
    </xf>
    <xf numFmtId="0" fontId="10" fillId="3" borderId="113" xfId="0" applyFont="1" applyFill="1" applyBorder="1" applyAlignment="1">
      <alignment horizontal="left" vertical="center"/>
    </xf>
    <xf numFmtId="0" fontId="44" fillId="0" borderId="0" xfId="26" applyFont="1"/>
    <xf numFmtId="4" fontId="10" fillId="3" borderId="74" xfId="0" applyNumberFormat="1" applyFont="1" applyFill="1" applyBorder="1" applyAlignment="1">
      <alignment horizontal="right" vertical="center" wrapText="1"/>
    </xf>
    <xf numFmtId="4" fontId="12" fillId="2" borderId="57" xfId="0" applyNumberFormat="1" applyFont="1" applyFill="1" applyBorder="1" applyAlignment="1">
      <alignment horizontal="right"/>
    </xf>
    <xf numFmtId="4" fontId="12" fillId="2" borderId="60" xfId="0" applyNumberFormat="1" applyFont="1" applyFill="1" applyBorder="1" applyAlignment="1">
      <alignment horizontal="right"/>
    </xf>
    <xf numFmtId="4" fontId="12" fillId="2" borderId="118" xfId="0" applyNumberFormat="1" applyFont="1" applyFill="1" applyBorder="1" applyAlignment="1">
      <alignment horizontal="right"/>
    </xf>
    <xf numFmtId="44" fontId="12" fillId="2" borderId="93" xfId="0" applyNumberFormat="1" applyFont="1" applyFill="1" applyBorder="1" applyAlignment="1">
      <alignment horizontal="right"/>
    </xf>
    <xf numFmtId="44" fontId="12" fillId="2" borderId="60" xfId="0" applyNumberFormat="1" applyFont="1" applyFill="1" applyBorder="1" applyAlignment="1">
      <alignment horizontal="right"/>
    </xf>
    <xf numFmtId="44" fontId="12" fillId="2" borderId="118" xfId="0" applyNumberFormat="1" applyFont="1" applyFill="1" applyBorder="1" applyAlignment="1">
      <alignment horizontal="right"/>
    </xf>
    <xf numFmtId="10" fontId="10" fillId="3" borderId="78" xfId="0" applyNumberFormat="1" applyFont="1" applyFill="1" applyBorder="1" applyAlignment="1">
      <alignment horizontal="right" vertical="center" wrapText="1"/>
    </xf>
    <xf numFmtId="10" fontId="10" fillId="3" borderId="90" xfId="0" applyNumberFormat="1" applyFont="1" applyFill="1" applyBorder="1" applyAlignment="1">
      <alignment horizontal="right" vertical="center" wrapText="1"/>
    </xf>
    <xf numFmtId="0" fontId="10" fillId="3" borderId="101" xfId="0" applyFont="1" applyFill="1" applyBorder="1" applyAlignment="1">
      <alignment horizontal="center" vertical="center"/>
    </xf>
    <xf numFmtId="0" fontId="10" fillId="3" borderId="143" xfId="0" applyFont="1" applyFill="1" applyBorder="1" applyAlignment="1">
      <alignment horizontal="center" vertical="center"/>
    </xf>
    <xf numFmtId="3" fontId="10" fillId="3" borderId="102" xfId="0" applyNumberFormat="1" applyFont="1" applyFill="1" applyBorder="1" applyAlignment="1">
      <alignment horizontal="right" vertical="center"/>
    </xf>
    <xf numFmtId="0" fontId="6" fillId="3" borderId="119" xfId="0" applyFont="1" applyFill="1" applyBorder="1" applyAlignment="1">
      <alignment horizontal="center" vertical="center"/>
    </xf>
    <xf numFmtId="4" fontId="68" fillId="3" borderId="71" xfId="0" applyNumberFormat="1" applyFont="1" applyFill="1" applyBorder="1" applyAlignment="1">
      <alignment horizontal="right" vertical="center"/>
    </xf>
    <xf numFmtId="3" fontId="68" fillId="3" borderId="71" xfId="0" applyNumberFormat="1" applyFont="1" applyFill="1" applyBorder="1" applyAlignment="1">
      <alignment horizontal="right" vertical="center"/>
    </xf>
    <xf numFmtId="4" fontId="68" fillId="3" borderId="102" xfId="0" applyNumberFormat="1" applyFont="1" applyFill="1" applyBorder="1" applyAlignment="1">
      <alignment horizontal="right" vertical="center"/>
    </xf>
    <xf numFmtId="0" fontId="6" fillId="3" borderId="124" xfId="0" applyFont="1" applyFill="1" applyBorder="1" applyAlignment="1">
      <alignment horizontal="center" vertical="center" wrapText="1"/>
    </xf>
    <xf numFmtId="3" fontId="12" fillId="2" borderId="29" xfId="0" applyNumberFormat="1" applyFont="1" applyFill="1" applyBorder="1" applyAlignment="1">
      <alignment horizontal="right"/>
    </xf>
    <xf numFmtId="3" fontId="12" fillId="2" borderId="33" xfId="0" applyNumberFormat="1" applyFont="1" applyFill="1" applyBorder="1" applyAlignment="1">
      <alignment horizontal="right"/>
    </xf>
    <xf numFmtId="3" fontId="12" fillId="2" borderId="167" xfId="0" applyNumberFormat="1" applyFont="1" applyFill="1" applyBorder="1" applyAlignment="1">
      <alignment horizontal="right"/>
    </xf>
    <xf numFmtId="10" fontId="12" fillId="2" borderId="105" xfId="0" applyNumberFormat="1" applyFont="1" applyFill="1" applyBorder="1" applyAlignment="1">
      <alignment horizontal="right"/>
    </xf>
    <xf numFmtId="10" fontId="10" fillId="3" borderId="102" xfId="0" applyNumberFormat="1" applyFont="1" applyFill="1" applyBorder="1" applyAlignment="1">
      <alignment horizontal="right" vertical="center" wrapText="1"/>
    </xf>
    <xf numFmtId="4" fontId="10" fillId="3" borderId="88" xfId="0" applyNumberFormat="1" applyFont="1" applyFill="1" applyBorder="1" applyAlignment="1">
      <alignment horizontal="right" vertical="center" wrapText="1"/>
    </xf>
    <xf numFmtId="2" fontId="10" fillId="3" borderId="102" xfId="0" applyNumberFormat="1" applyFont="1" applyFill="1" applyBorder="1" applyAlignment="1">
      <alignment horizontal="right" vertical="center" wrapText="1"/>
    </xf>
    <xf numFmtId="3" fontId="12" fillId="2" borderId="168" xfId="0" applyNumberFormat="1" applyFont="1" applyFill="1" applyBorder="1" applyAlignment="1">
      <alignment horizontal="right"/>
    </xf>
    <xf numFmtId="3" fontId="12" fillId="2" borderId="13" xfId="0" applyNumberFormat="1" applyFont="1" applyFill="1" applyBorder="1" applyAlignment="1">
      <alignment horizontal="right"/>
    </xf>
    <xf numFmtId="173" fontId="12" fillId="2" borderId="105" xfId="15" applyNumberFormat="1" applyFont="1" applyFill="1" applyBorder="1" applyAlignment="1">
      <alignment horizontal="right"/>
    </xf>
    <xf numFmtId="173" fontId="10" fillId="3" borderId="169" xfId="0" applyNumberFormat="1" applyFont="1" applyFill="1" applyBorder="1" applyAlignment="1">
      <alignment horizontal="right" vertical="center" wrapText="1"/>
    </xf>
    <xf numFmtId="10" fontId="10" fillId="3" borderId="170" xfId="0" applyNumberFormat="1" applyFont="1" applyFill="1" applyBorder="1" applyAlignment="1">
      <alignment horizontal="right" vertical="center" wrapText="1"/>
    </xf>
    <xf numFmtId="10" fontId="10" fillId="3" borderId="171" xfId="0" applyNumberFormat="1" applyFont="1" applyFill="1" applyBorder="1" applyAlignment="1">
      <alignment horizontal="right" vertical="center" wrapText="1"/>
    </xf>
    <xf numFmtId="173" fontId="10" fillId="3" borderId="71" xfId="0" applyNumberFormat="1" applyFont="1" applyFill="1" applyBorder="1" applyAlignment="1">
      <alignment horizontal="right" vertical="center" wrapText="1"/>
    </xf>
    <xf numFmtId="173" fontId="10" fillId="3" borderId="102" xfId="0" applyNumberFormat="1" applyFont="1" applyFill="1" applyBorder="1" applyAlignment="1">
      <alignment horizontal="right" vertical="center" wrapText="1"/>
    </xf>
    <xf numFmtId="3" fontId="12" fillId="2" borderId="173" xfId="0" applyNumberFormat="1" applyFont="1" applyFill="1" applyBorder="1" applyAlignment="1">
      <alignment horizontal="right"/>
    </xf>
    <xf numFmtId="10" fontId="12" fillId="2" borderId="174" xfId="0" applyNumberFormat="1" applyFont="1" applyFill="1" applyBorder="1" applyAlignment="1">
      <alignment horizontal="right"/>
    </xf>
    <xf numFmtId="3" fontId="12" fillId="2" borderId="174" xfId="0" applyNumberFormat="1" applyFont="1" applyFill="1" applyBorder="1" applyAlignment="1">
      <alignment horizontal="right"/>
    </xf>
    <xf numFmtId="3" fontId="12" fillId="2" borderId="175" xfId="0" applyNumberFormat="1" applyFont="1" applyFill="1" applyBorder="1" applyAlignment="1">
      <alignment horizontal="right"/>
    </xf>
    <xf numFmtId="0" fontId="10" fillId="3" borderId="119" xfId="0" applyFont="1" applyFill="1" applyBorder="1" applyAlignment="1">
      <alignment horizontal="center" vertical="center" wrapText="1"/>
    </xf>
    <xf numFmtId="0" fontId="10" fillId="3" borderId="111" xfId="0" applyFont="1" applyFill="1" applyBorder="1" applyAlignment="1">
      <alignment horizontal="center" vertical="center" wrapText="1"/>
    </xf>
    <xf numFmtId="0" fontId="10" fillId="3" borderId="129" xfId="0" applyFont="1" applyFill="1" applyBorder="1" applyAlignment="1">
      <alignment horizontal="center" vertical="center" wrapText="1"/>
    </xf>
    <xf numFmtId="0" fontId="10" fillId="3" borderId="65"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0" fillId="2" borderId="0" xfId="0" applyFill="1"/>
    <xf numFmtId="0" fontId="82" fillId="0" borderId="0" xfId="0" applyFont="1"/>
    <xf numFmtId="170" fontId="0" fillId="2" borderId="75" xfId="0" applyNumberFormat="1" applyFill="1" applyBorder="1" applyAlignment="1">
      <alignment horizontal="right"/>
    </xf>
    <xf numFmtId="0" fontId="77" fillId="2" borderId="0" xfId="0" applyFont="1" applyFill="1"/>
    <xf numFmtId="0" fontId="77" fillId="2" borderId="0" xfId="0" applyFont="1" applyFill="1" applyAlignment="1">
      <alignment wrapText="1"/>
    </xf>
    <xf numFmtId="0" fontId="0" fillId="0" borderId="0" xfId="0"/>
    <xf numFmtId="170" fontId="0" fillId="2" borderId="93" xfId="0" applyNumberFormat="1" applyFill="1" applyBorder="1" applyAlignment="1">
      <alignment horizontal="right"/>
    </xf>
    <xf numFmtId="170" fontId="0" fillId="2" borderId="98" xfId="22" applyNumberFormat="1" applyFont="1" applyFill="1" applyBorder="1" applyAlignment="1">
      <alignment horizontal="right"/>
    </xf>
    <xf numFmtId="170" fontId="0" fillId="2" borderId="118" xfId="0" applyNumberFormat="1" applyFill="1" applyBorder="1" applyAlignment="1">
      <alignment horizontal="right"/>
    </xf>
    <xf numFmtId="9" fontId="0" fillId="2" borderId="93" xfId="22" applyFont="1" applyFill="1" applyBorder="1" applyAlignment="1">
      <alignment horizontal="right"/>
    </xf>
    <xf numFmtId="9" fontId="0" fillId="2" borderId="118" xfId="22" applyFont="1" applyFill="1" applyBorder="1" applyAlignment="1">
      <alignment horizontal="right"/>
    </xf>
    <xf numFmtId="9" fontId="0" fillId="2" borderId="99" xfId="22" applyFont="1" applyFill="1" applyBorder="1" applyAlignment="1">
      <alignment horizontal="right"/>
    </xf>
    <xf numFmtId="0" fontId="6" fillId="3" borderId="176" xfId="0" applyFont="1" applyFill="1" applyBorder="1" applyAlignment="1">
      <alignment horizontal="center" vertical="center" wrapText="1"/>
    </xf>
    <xf numFmtId="3" fontId="12" fillId="0" borderId="93" xfId="0" applyNumberFormat="1" applyFont="1" applyBorder="1" applyAlignment="1">
      <alignment horizontal="right"/>
    </xf>
    <xf numFmtId="9" fontId="12" fillId="0" borderId="59" xfId="0" applyNumberFormat="1" applyFont="1" applyBorder="1" applyAlignment="1">
      <alignment horizontal="right"/>
    </xf>
    <xf numFmtId="9" fontId="12" fillId="0" borderId="93" xfId="0" applyNumberFormat="1" applyFont="1" applyBorder="1" applyAlignment="1">
      <alignment horizontal="right"/>
    </xf>
    <xf numFmtId="0" fontId="10" fillId="3" borderId="69" xfId="0" applyFont="1" applyFill="1" applyBorder="1" applyAlignment="1">
      <alignment horizontal="center" vertical="center" wrapText="1"/>
    </xf>
    <xf numFmtId="0" fontId="0" fillId="0" borderId="0" xfId="0"/>
    <xf numFmtId="0" fontId="2" fillId="0" borderId="0" xfId="21" applyFont="1"/>
    <xf numFmtId="0" fontId="2" fillId="0" borderId="0" xfId="21" applyFont="1" applyAlignment="1"/>
    <xf numFmtId="0" fontId="10" fillId="3" borderId="69" xfId="0" applyFont="1" applyFill="1" applyBorder="1" applyAlignment="1">
      <alignment horizontal="center" vertical="center" wrapText="1"/>
    </xf>
    <xf numFmtId="3" fontId="10" fillId="3" borderId="66" xfId="0" applyNumberFormat="1" applyFont="1" applyFill="1" applyBorder="1" applyAlignment="1">
      <alignment horizontal="right" vertical="center"/>
    </xf>
    <xf numFmtId="0" fontId="68" fillId="3" borderId="0" xfId="0" applyFont="1" applyFill="1" applyBorder="1" applyAlignment="1">
      <alignment horizontal="center" vertical="center"/>
    </xf>
    <xf numFmtId="0" fontId="6" fillId="3" borderId="129" xfId="0" applyFont="1" applyFill="1" applyBorder="1" applyAlignment="1">
      <alignment vertical="center" wrapText="1"/>
    </xf>
    <xf numFmtId="170" fontId="0" fillId="2" borderId="118" xfId="22" applyNumberFormat="1" applyFont="1" applyFill="1" applyBorder="1" applyAlignment="1">
      <alignment horizontal="right"/>
    </xf>
    <xf numFmtId="0" fontId="83" fillId="0" borderId="0" xfId="21" applyFont="1" applyAlignment="1">
      <alignment horizontal="left"/>
    </xf>
    <xf numFmtId="4" fontId="12" fillId="2" borderId="86" xfId="0" applyNumberFormat="1" applyFont="1" applyFill="1" applyBorder="1" applyAlignment="1">
      <alignment horizontal="right"/>
    </xf>
    <xf numFmtId="10" fontId="12" fillId="2" borderId="108" xfId="0" applyNumberFormat="1" applyFont="1" applyFill="1" applyBorder="1" applyAlignment="1">
      <alignment horizontal="right"/>
    </xf>
    <xf numFmtId="10" fontId="12" fillId="2" borderId="153" xfId="0" applyNumberFormat="1" applyFont="1" applyFill="1" applyBorder="1" applyAlignment="1">
      <alignment horizontal="right"/>
    </xf>
    <xf numFmtId="10" fontId="12" fillId="2" borderId="21" xfId="0" applyNumberFormat="1" applyFont="1" applyFill="1" applyBorder="1" applyAlignment="1">
      <alignment horizontal="right"/>
    </xf>
    <xf numFmtId="0" fontId="10" fillId="3" borderId="177" xfId="0" applyFont="1" applyFill="1" applyBorder="1" applyAlignment="1">
      <alignment horizontal="center" vertical="center" wrapText="1"/>
    </xf>
    <xf numFmtId="3" fontId="10" fillId="3" borderId="71" xfId="0" applyNumberFormat="1" applyFont="1" applyFill="1" applyBorder="1" applyAlignment="1">
      <alignment horizontal="center" vertical="center" wrapText="1"/>
    </xf>
    <xf numFmtId="3" fontId="10" fillId="3" borderId="102" xfId="0" applyNumberFormat="1" applyFont="1" applyFill="1" applyBorder="1" applyAlignment="1">
      <alignment horizontal="center" vertical="center" wrapText="1"/>
    </xf>
    <xf numFmtId="0" fontId="10" fillId="3" borderId="41" xfId="0" applyFont="1" applyFill="1" applyBorder="1" applyAlignment="1">
      <alignment vertical="center" wrapText="1"/>
    </xf>
    <xf numFmtId="0" fontId="6" fillId="3" borderId="69" xfId="0" applyFont="1" applyFill="1" applyBorder="1" applyAlignment="1">
      <alignment horizontal="center" vertical="center" wrapText="1"/>
    </xf>
    <xf numFmtId="0" fontId="6" fillId="3" borderId="89" xfId="0" applyFont="1" applyFill="1" applyBorder="1" applyAlignment="1">
      <alignment horizontal="center" vertical="center" wrapText="1"/>
    </xf>
    <xf numFmtId="165" fontId="0" fillId="0" borderId="105" xfId="0" applyNumberFormat="1" applyBorder="1" applyAlignment="1">
      <alignment horizontal="center"/>
    </xf>
    <xf numFmtId="165" fontId="0" fillId="0" borderId="13" xfId="0" applyNumberFormat="1" applyBorder="1" applyAlignment="1">
      <alignment horizontal="center"/>
    </xf>
    <xf numFmtId="166" fontId="0" fillId="0" borderId="20" xfId="0" applyNumberFormat="1" applyBorder="1" applyAlignment="1">
      <alignment horizontal="center"/>
    </xf>
    <xf numFmtId="166" fontId="0" fillId="0" borderId="105" xfId="0" applyNumberFormat="1" applyBorder="1" applyAlignment="1">
      <alignment horizontal="center"/>
    </xf>
    <xf numFmtId="166" fontId="0" fillId="0" borderId="21" xfId="0" applyNumberFormat="1" applyBorder="1" applyAlignment="1">
      <alignment horizontal="center"/>
    </xf>
    <xf numFmtId="166" fontId="0" fillId="0" borderId="13" xfId="0" applyNumberFormat="1" applyBorder="1" applyAlignment="1">
      <alignment horizontal="center"/>
    </xf>
    <xf numFmtId="0" fontId="6" fillId="0" borderId="14" xfId="0" applyFont="1" applyBorder="1" applyAlignment="1">
      <alignment horizontal="center"/>
    </xf>
    <xf numFmtId="164" fontId="0" fillId="0" borderId="13" xfId="0" applyNumberFormat="1" applyBorder="1" applyAlignment="1">
      <alignment horizontal="center"/>
    </xf>
    <xf numFmtId="0" fontId="10" fillId="3" borderId="182" xfId="0" applyFont="1" applyFill="1" applyBorder="1" applyAlignment="1">
      <alignment horizontal="left" vertical="center" wrapText="1"/>
    </xf>
    <xf numFmtId="3" fontId="0" fillId="0" borderId="27" xfId="0" applyNumberFormat="1" applyBorder="1" applyAlignment="1">
      <alignment horizontal="center"/>
    </xf>
    <xf numFmtId="10" fontId="0" fillId="0" borderId="15" xfId="0" applyNumberFormat="1" applyBorder="1" applyAlignment="1">
      <alignment horizontal="center"/>
    </xf>
    <xf numFmtId="10" fontId="0" fillId="0" borderId="146" xfId="0" applyNumberFormat="1" applyBorder="1" applyAlignment="1">
      <alignment horizontal="center"/>
    </xf>
    <xf numFmtId="10" fontId="0" fillId="0" borderId="183" xfId="0" applyNumberFormat="1" applyBorder="1" applyAlignment="1">
      <alignment horizontal="center"/>
    </xf>
    <xf numFmtId="3" fontId="6" fillId="0" borderId="184" xfId="0" applyNumberFormat="1" applyFont="1" applyBorder="1" applyAlignment="1">
      <alignment horizontal="center"/>
    </xf>
    <xf numFmtId="3" fontId="6" fillId="0" borderId="7" xfId="0" applyNumberFormat="1" applyFont="1" applyBorder="1" applyAlignment="1">
      <alignment horizontal="center"/>
    </xf>
    <xf numFmtId="3" fontId="0" fillId="0" borderId="185" xfId="0" applyNumberFormat="1" applyBorder="1" applyAlignment="1">
      <alignment horizontal="center"/>
    </xf>
    <xf numFmtId="3" fontId="0" fillId="0" borderId="186" xfId="0" applyNumberFormat="1" applyBorder="1" applyAlignment="1">
      <alignment horizontal="center"/>
    </xf>
    <xf numFmtId="3" fontId="0" fillId="0" borderId="4" xfId="0" applyNumberFormat="1" applyBorder="1" applyAlignment="1">
      <alignment horizontal="center"/>
    </xf>
    <xf numFmtId="10" fontId="0" fillId="0" borderId="24" xfId="0" applyNumberFormat="1" applyBorder="1" applyAlignment="1">
      <alignment horizontal="center"/>
    </xf>
    <xf numFmtId="10" fontId="0" fillId="0" borderId="117" xfId="0" applyNumberFormat="1" applyBorder="1" applyAlignment="1">
      <alignment horizontal="center"/>
    </xf>
    <xf numFmtId="10" fontId="0" fillId="0" borderId="21" xfId="0" applyNumberFormat="1" applyBorder="1" applyAlignment="1">
      <alignment horizontal="center"/>
    </xf>
    <xf numFmtId="10" fontId="0" fillId="0" borderId="27" xfId="0" applyNumberFormat="1" applyBorder="1" applyAlignment="1">
      <alignment horizontal="center"/>
    </xf>
    <xf numFmtId="10" fontId="0" fillId="0" borderId="13" xfId="0" applyNumberFormat="1" applyBorder="1" applyAlignment="1">
      <alignment horizontal="center"/>
    </xf>
    <xf numFmtId="0" fontId="10" fillId="3" borderId="6" xfId="0" applyFont="1" applyFill="1" applyBorder="1" applyAlignment="1">
      <alignment horizontal="left" wrapText="1"/>
    </xf>
    <xf numFmtId="0" fontId="10" fillId="3" borderId="187" xfId="0" applyFont="1" applyFill="1" applyBorder="1" applyAlignment="1">
      <alignment horizontal="left" wrapText="1"/>
    </xf>
    <xf numFmtId="170" fontId="0" fillId="0" borderId="188" xfId="0" applyNumberFormat="1" applyBorder="1" applyAlignment="1">
      <alignment horizontal="center"/>
    </xf>
    <xf numFmtId="0" fontId="10" fillId="3" borderId="187" xfId="0" applyFont="1" applyFill="1" applyBorder="1" applyAlignment="1">
      <alignment horizontal="left" vertical="center" wrapText="1"/>
    </xf>
    <xf numFmtId="0" fontId="10" fillId="3" borderId="11" xfId="0" applyFont="1" applyFill="1" applyBorder="1" applyAlignment="1">
      <alignment horizontal="left" vertical="center" wrapText="1"/>
    </xf>
    <xf numFmtId="170" fontId="0" fillId="0" borderId="189" xfId="0" applyNumberFormat="1" applyBorder="1" applyAlignment="1">
      <alignment horizontal="center"/>
    </xf>
    <xf numFmtId="0" fontId="10" fillId="3" borderId="9" xfId="0" applyFont="1" applyFill="1" applyBorder="1" applyAlignment="1">
      <alignment horizontal="left" vertical="center" wrapText="1"/>
    </xf>
    <xf numFmtId="170" fontId="0" fillId="0" borderId="16" xfId="0" applyNumberFormat="1" applyBorder="1" applyAlignment="1">
      <alignment horizontal="center"/>
    </xf>
    <xf numFmtId="170" fontId="0" fillId="0" borderId="190" xfId="0" applyNumberFormat="1" applyBorder="1" applyAlignment="1">
      <alignment horizontal="center"/>
    </xf>
    <xf numFmtId="170" fontId="0" fillId="0" borderId="154" xfId="0" applyNumberFormat="1" applyBorder="1" applyAlignment="1">
      <alignment horizontal="center"/>
    </xf>
    <xf numFmtId="170" fontId="0" fillId="0" borderId="191" xfId="0" applyNumberFormat="1" applyBorder="1" applyAlignment="1">
      <alignment horizontal="center"/>
    </xf>
    <xf numFmtId="0" fontId="10" fillId="3" borderId="113" xfId="0" applyFont="1" applyFill="1" applyBorder="1" applyAlignment="1">
      <alignment horizontal="left" vertical="center" wrapText="1"/>
    </xf>
    <xf numFmtId="0" fontId="10" fillId="3" borderId="94" xfId="0" applyFont="1" applyFill="1" applyBorder="1" applyAlignment="1">
      <alignment horizontal="left" wrapText="1"/>
    </xf>
    <xf numFmtId="0" fontId="10" fillId="3" borderId="0" xfId="0" applyFont="1" applyFill="1" applyBorder="1" applyAlignment="1">
      <alignment horizontal="left" vertical="center" wrapText="1"/>
    </xf>
    <xf numFmtId="170" fontId="0" fillId="0" borderId="27" xfId="0" applyNumberFormat="1" applyBorder="1" applyAlignment="1">
      <alignment horizontal="center"/>
    </xf>
    <xf numFmtId="170" fontId="0" fillId="0" borderId="153" xfId="0" applyNumberFormat="1" applyBorder="1" applyAlignment="1">
      <alignment horizontal="center"/>
    </xf>
    <xf numFmtId="3" fontId="0" fillId="0" borderId="192" xfId="0" applyNumberFormat="1" applyFont="1" applyBorder="1" applyAlignment="1">
      <alignment horizontal="center"/>
    </xf>
    <xf numFmtId="3" fontId="0" fillId="0" borderId="193" xfId="0" applyNumberFormat="1" applyFont="1" applyBorder="1" applyAlignment="1">
      <alignment horizontal="center"/>
    </xf>
    <xf numFmtId="3" fontId="0" fillId="0" borderId="194" xfId="0" applyNumberFormat="1" applyFont="1" applyBorder="1" applyAlignment="1">
      <alignment horizontal="center"/>
    </xf>
    <xf numFmtId="3" fontId="0" fillId="0" borderId="171" xfId="0" applyNumberFormat="1" applyFont="1" applyBorder="1" applyAlignment="1">
      <alignment horizontal="center"/>
    </xf>
    <xf numFmtId="3" fontId="0" fillId="0" borderId="195" xfId="0" applyNumberFormat="1" applyFont="1" applyBorder="1" applyAlignment="1">
      <alignment horizontal="center"/>
    </xf>
    <xf numFmtId="3" fontId="0" fillId="0" borderId="196" xfId="0" applyNumberFormat="1" applyFont="1" applyBorder="1" applyAlignment="1">
      <alignment horizontal="center"/>
    </xf>
    <xf numFmtId="3" fontId="0" fillId="0" borderId="197" xfId="0" applyNumberFormat="1" applyFont="1" applyBorder="1" applyAlignment="1">
      <alignment horizontal="center"/>
    </xf>
    <xf numFmtId="44" fontId="0" fillId="2" borderId="109" xfId="15" applyFont="1" applyFill="1" applyBorder="1" applyAlignment="1">
      <alignment horizontal="right"/>
    </xf>
    <xf numFmtId="44" fontId="0" fillId="2" borderId="110" xfId="15" applyFont="1" applyFill="1" applyBorder="1" applyAlignment="1">
      <alignment horizontal="right"/>
    </xf>
    <xf numFmtId="44" fontId="0" fillId="2" borderId="121" xfId="15" applyFont="1" applyFill="1" applyBorder="1" applyAlignment="1">
      <alignment horizontal="right"/>
    </xf>
    <xf numFmtId="44" fontId="0" fillId="2" borderId="120" xfId="15" applyFont="1" applyFill="1" applyBorder="1" applyAlignment="1">
      <alignment horizontal="right"/>
    </xf>
    <xf numFmtId="44" fontId="0" fillId="2" borderId="93" xfId="15" applyFont="1" applyFill="1" applyBorder="1" applyAlignment="1">
      <alignment horizontal="right"/>
    </xf>
    <xf numFmtId="44" fontId="0" fillId="2" borderId="118" xfId="15" applyFont="1" applyFill="1" applyBorder="1" applyAlignment="1">
      <alignment horizontal="right"/>
    </xf>
    <xf numFmtId="3" fontId="12" fillId="2" borderId="51" xfId="0" applyNumberFormat="1" applyFont="1" applyFill="1" applyBorder="1" applyAlignment="1">
      <alignment horizontal="right" wrapText="1"/>
    </xf>
    <xf numFmtId="44" fontId="0" fillId="2" borderId="100" xfId="15" applyFont="1" applyFill="1" applyBorder="1" applyAlignment="1">
      <alignment horizontal="right"/>
    </xf>
    <xf numFmtId="44" fontId="0" fillId="2" borderId="124" xfId="15" applyFont="1" applyFill="1" applyBorder="1" applyAlignment="1">
      <alignment horizontal="right"/>
    </xf>
    <xf numFmtId="3" fontId="12" fillId="2" borderId="153" xfId="0" applyNumberFormat="1" applyFont="1" applyFill="1" applyBorder="1" applyAlignment="1">
      <alignment horizontal="right"/>
    </xf>
    <xf numFmtId="3" fontId="12" fillId="2" borderId="54" xfId="0" applyNumberFormat="1" applyFont="1" applyFill="1" applyBorder="1" applyAlignment="1">
      <alignment horizontal="right" wrapText="1"/>
    </xf>
    <xf numFmtId="44" fontId="0" fillId="2" borderId="198" xfId="15" applyFont="1" applyFill="1" applyBorder="1" applyAlignment="1">
      <alignment horizontal="right"/>
    </xf>
    <xf numFmtId="44" fontId="0" fillId="2" borderId="99" xfId="15" applyFont="1" applyFill="1" applyBorder="1" applyAlignment="1">
      <alignment horizontal="right"/>
    </xf>
    <xf numFmtId="3" fontId="0" fillId="2" borderId="75" xfId="0" applyNumberFormat="1" applyFont="1" applyFill="1" applyBorder="1" applyAlignment="1">
      <alignment horizontal="right" vertical="center"/>
    </xf>
    <xf numFmtId="3" fontId="0" fillId="2" borderId="98" xfId="0" applyNumberFormat="1" applyFont="1" applyFill="1" applyBorder="1" applyAlignment="1">
      <alignment horizontal="right" vertical="center"/>
    </xf>
    <xf numFmtId="0" fontId="10" fillId="3" borderId="125" xfId="0" applyFont="1" applyFill="1" applyBorder="1" applyAlignment="1">
      <alignment horizontal="left" vertical="center" wrapText="1"/>
    </xf>
    <xf numFmtId="0" fontId="10" fillId="3" borderId="126" xfId="0" applyFont="1" applyFill="1" applyBorder="1" applyAlignment="1">
      <alignment horizontal="left" vertical="center" wrapText="1"/>
    </xf>
    <xf numFmtId="0" fontId="10" fillId="3" borderId="127" xfId="0" applyFont="1" applyFill="1" applyBorder="1" applyAlignment="1">
      <alignment horizontal="left" vertical="center" wrapText="1"/>
    </xf>
    <xf numFmtId="0" fontId="10" fillId="3" borderId="128" xfId="0" applyFont="1" applyFill="1" applyBorder="1" applyAlignment="1">
      <alignment horizontal="left" vertical="center" wrapText="1"/>
    </xf>
    <xf numFmtId="0" fontId="84" fillId="0" borderId="0" xfId="21" applyFont="1"/>
    <xf numFmtId="0" fontId="10" fillId="3" borderId="100" xfId="0" applyFont="1" applyFill="1" applyBorder="1" applyAlignment="1">
      <alignment horizontal="left" vertical="center" wrapText="1"/>
    </xf>
    <xf numFmtId="0" fontId="10" fillId="3" borderId="119" xfId="0" applyFont="1" applyFill="1" applyBorder="1" applyAlignment="1">
      <alignment horizontal="left" vertical="center" wrapText="1"/>
    </xf>
    <xf numFmtId="0" fontId="10" fillId="3" borderId="100" xfId="0" applyFont="1" applyFill="1" applyBorder="1" applyAlignment="1">
      <alignment horizontal="center" vertical="center" wrapText="1"/>
    </xf>
    <xf numFmtId="0" fontId="10" fillId="3" borderId="119" xfId="0" applyFont="1" applyFill="1" applyBorder="1" applyAlignment="1">
      <alignment horizontal="center" vertical="center" wrapText="1"/>
    </xf>
    <xf numFmtId="0" fontId="10" fillId="3" borderId="143" xfId="0" applyFont="1" applyFill="1" applyBorder="1" applyAlignment="1">
      <alignment horizontal="center" vertical="center" wrapText="1"/>
    </xf>
    <xf numFmtId="0" fontId="5" fillId="4" borderId="0" xfId="1" applyFont="1" applyFill="1"/>
    <xf numFmtId="0" fontId="6" fillId="3" borderId="113" xfId="0" applyFont="1" applyFill="1" applyBorder="1" applyAlignment="1">
      <alignment horizontal="left" vertical="center" wrapText="1"/>
    </xf>
    <xf numFmtId="44" fontId="12" fillId="0" borderId="199" xfId="15" applyFont="1" applyBorder="1" applyAlignment="1">
      <alignment horizontal="right"/>
    </xf>
    <xf numFmtId="44" fontId="12" fillId="0" borderId="191" xfId="15" applyFont="1" applyBorder="1" applyAlignment="1">
      <alignment horizontal="right"/>
    </xf>
    <xf numFmtId="44" fontId="12" fillId="0" borderId="13" xfId="15" applyFont="1" applyBorder="1" applyAlignment="1">
      <alignment horizontal="right"/>
    </xf>
    <xf numFmtId="0" fontId="10" fillId="3" borderId="123" xfId="0" applyFont="1" applyFill="1" applyBorder="1" applyAlignment="1">
      <alignment horizontal="left" vertical="center" wrapText="1"/>
    </xf>
    <xf numFmtId="44" fontId="12" fillId="0" borderId="189" xfId="15" applyFont="1" applyBorder="1" applyAlignment="1">
      <alignment horizontal="right"/>
    </xf>
    <xf numFmtId="0" fontId="6" fillId="3" borderId="100" xfId="0" applyFont="1" applyFill="1" applyBorder="1" applyAlignment="1">
      <alignment horizontal="left" vertical="center" wrapText="1"/>
    </xf>
    <xf numFmtId="3" fontId="6" fillId="3" borderId="185" xfId="0" applyNumberFormat="1" applyFont="1" applyFill="1" applyBorder="1" applyAlignment="1">
      <alignment horizontal="right" vertical="center" wrapText="1"/>
    </xf>
    <xf numFmtId="44" fontId="6" fillId="3" borderId="5" xfId="15" applyFont="1" applyFill="1" applyBorder="1" applyAlignment="1">
      <alignment horizontal="right" vertical="center" wrapText="1"/>
    </xf>
    <xf numFmtId="0" fontId="10" fillId="3" borderId="78" xfId="0" applyFont="1" applyFill="1" applyBorder="1" applyAlignment="1">
      <alignment horizontal="right" vertical="center" wrapText="1"/>
    </xf>
    <xf numFmtId="0" fontId="10" fillId="3" borderId="90" xfId="0" applyFont="1" applyFill="1" applyBorder="1" applyAlignment="1">
      <alignment horizontal="right" vertical="center" wrapText="1"/>
    </xf>
    <xf numFmtId="0" fontId="10" fillId="3" borderId="119" xfId="0" applyFont="1" applyFill="1" applyBorder="1" applyAlignment="1">
      <alignment horizontal="center" vertical="center" wrapText="1"/>
    </xf>
    <xf numFmtId="0" fontId="10" fillId="3" borderId="100" xfId="0" applyFont="1" applyFill="1" applyBorder="1" applyAlignment="1">
      <alignment horizontal="left" vertical="center" wrapText="1"/>
    </xf>
    <xf numFmtId="0" fontId="10" fillId="3" borderId="119" xfId="0" applyFont="1" applyFill="1" applyBorder="1" applyAlignment="1">
      <alignment horizontal="left" vertical="center" wrapText="1"/>
    </xf>
    <xf numFmtId="0" fontId="10" fillId="3" borderId="113" xfId="0" applyFont="1" applyFill="1" applyBorder="1" applyAlignment="1">
      <alignment horizontal="center" vertical="center" wrapText="1"/>
    </xf>
    <xf numFmtId="175" fontId="5" fillId="0" borderId="20" xfId="15" applyNumberFormat="1" applyFont="1" applyBorder="1" applyAlignment="1">
      <alignment horizontal="right"/>
    </xf>
    <xf numFmtId="3" fontId="5" fillId="0" borderId="20" xfId="0" applyNumberFormat="1" applyFont="1" applyBorder="1" applyAlignment="1">
      <alignment horizontal="right"/>
    </xf>
    <xf numFmtId="165" fontId="5" fillId="0" borderId="20" xfId="0" applyNumberFormat="1" applyFont="1" applyBorder="1" applyAlignment="1">
      <alignment horizontal="right"/>
    </xf>
    <xf numFmtId="176" fontId="5" fillId="0" borderId="20" xfId="15" applyNumberFormat="1" applyFont="1" applyBorder="1" applyAlignment="1">
      <alignment horizontal="right"/>
    </xf>
    <xf numFmtId="176" fontId="5" fillId="0" borderId="105" xfId="0" applyNumberFormat="1" applyFont="1" applyBorder="1" applyAlignment="1">
      <alignment horizontal="right"/>
    </xf>
    <xf numFmtId="175" fontId="5" fillId="0" borderId="21" xfId="15" applyNumberFormat="1" applyFont="1" applyBorder="1" applyAlignment="1">
      <alignment horizontal="right"/>
    </xf>
    <xf numFmtId="3" fontId="5" fillId="0" borderId="21" xfId="0" applyNumberFormat="1" applyFont="1" applyBorder="1" applyAlignment="1">
      <alignment horizontal="right"/>
    </xf>
    <xf numFmtId="165" fontId="5" fillId="0" borderId="21" xfId="0" applyNumberFormat="1" applyFont="1" applyBorder="1" applyAlignment="1">
      <alignment horizontal="right"/>
    </xf>
    <xf numFmtId="176" fontId="5" fillId="0" borderId="21" xfId="15" applyNumberFormat="1" applyFont="1" applyBorder="1" applyAlignment="1">
      <alignment horizontal="right"/>
    </xf>
    <xf numFmtId="176" fontId="5" fillId="0" borderId="13" xfId="0" applyNumberFormat="1" applyFont="1" applyBorder="1" applyAlignment="1">
      <alignment horizontal="right"/>
    </xf>
    <xf numFmtId="170" fontId="0" fillId="0" borderId="0" xfId="0" applyNumberFormat="1" applyAlignment="1">
      <alignment horizontal="right"/>
    </xf>
    <xf numFmtId="165" fontId="0" fillId="0" borderId="48" xfId="0" applyNumberFormat="1" applyBorder="1" applyAlignment="1">
      <alignment horizontal="right"/>
    </xf>
    <xf numFmtId="165" fontId="0" fillId="0" borderId="41" xfId="0" applyNumberFormat="1" applyBorder="1" applyAlignment="1">
      <alignment horizontal="right"/>
    </xf>
    <xf numFmtId="165" fontId="0" fillId="0" borderId="40" xfId="0" applyNumberFormat="1" applyBorder="1" applyAlignment="1">
      <alignment horizontal="right"/>
    </xf>
    <xf numFmtId="165" fontId="0" fillId="0" borderId="135" xfId="0" applyNumberFormat="1" applyBorder="1" applyAlignment="1">
      <alignment horizontal="center"/>
    </xf>
    <xf numFmtId="165" fontId="0" fillId="0" borderId="50" xfId="0" applyNumberFormat="1" applyBorder="1" applyAlignment="1">
      <alignment horizontal="right"/>
    </xf>
    <xf numFmtId="165" fontId="0" fillId="0" borderId="137" xfId="0" applyNumberFormat="1" applyBorder="1" applyAlignment="1">
      <alignment horizontal="center"/>
    </xf>
    <xf numFmtId="170" fontId="0" fillId="0" borderId="51" xfId="0" applyNumberFormat="1" applyBorder="1" applyAlignment="1">
      <alignment horizontal="right"/>
    </xf>
    <xf numFmtId="170" fontId="0" fillId="0" borderId="46" xfId="22" applyNumberFormat="1" applyFont="1" applyBorder="1" applyAlignment="1">
      <alignment horizontal="right"/>
    </xf>
    <xf numFmtId="170" fontId="0" fillId="0" borderId="45" xfId="22" applyNumberFormat="1" applyFont="1" applyBorder="1" applyAlignment="1">
      <alignment horizontal="right"/>
    </xf>
    <xf numFmtId="170" fontId="0" fillId="0" borderId="145" xfId="22" applyNumberFormat="1" applyFont="1" applyBorder="1" applyAlignment="1">
      <alignment horizontal="right"/>
    </xf>
    <xf numFmtId="170" fontId="0" fillId="0" borderId="55" xfId="0" applyNumberFormat="1" applyBorder="1" applyAlignment="1">
      <alignment horizontal="right"/>
    </xf>
    <xf numFmtId="170" fontId="0" fillId="0" borderId="141" xfId="0" applyNumberFormat="1" applyBorder="1" applyAlignment="1">
      <alignment horizontal="right"/>
    </xf>
    <xf numFmtId="170" fontId="0" fillId="0" borderId="42" xfId="0" applyNumberFormat="1" applyBorder="1" applyAlignment="1">
      <alignment horizontal="right"/>
    </xf>
    <xf numFmtId="170" fontId="0" fillId="0" borderId="137" xfId="0" applyNumberFormat="1" applyBorder="1" applyAlignment="1">
      <alignment horizontal="right"/>
    </xf>
    <xf numFmtId="170" fontId="0" fillId="0" borderId="136" xfId="0" applyNumberFormat="1" applyBorder="1" applyAlignment="1">
      <alignment horizontal="right"/>
    </xf>
    <xf numFmtId="0" fontId="14" fillId="0" borderId="0" xfId="1" applyFont="1" applyAlignment="1">
      <alignment horizontal="left" vertical="center"/>
    </xf>
    <xf numFmtId="0" fontId="15" fillId="0" borderId="0" xfId="28" applyFont="1" applyAlignment="1">
      <alignment vertical="center"/>
    </xf>
    <xf numFmtId="177" fontId="0" fillId="0" borderId="47" xfId="15" applyNumberFormat="1" applyFont="1" applyBorder="1" applyAlignment="1">
      <alignment horizontal="right"/>
    </xf>
    <xf numFmtId="177" fontId="0" fillId="0" borderId="137" xfId="15" applyNumberFormat="1" applyFont="1" applyBorder="1" applyAlignment="1">
      <alignment horizontal="right"/>
    </xf>
    <xf numFmtId="0" fontId="12" fillId="0" borderId="112" xfId="1" applyFont="1" applyBorder="1" applyAlignment="1">
      <alignment horizontal="center" vertical="center" wrapText="1"/>
    </xf>
    <xf numFmtId="177" fontId="0" fillId="0" borderId="44" xfId="15" applyNumberFormat="1" applyFont="1" applyBorder="1" applyAlignment="1">
      <alignment horizontal="right"/>
    </xf>
    <xf numFmtId="177" fontId="0" fillId="0" borderId="136" xfId="15" applyNumberFormat="1" applyFont="1" applyBorder="1" applyAlignment="1">
      <alignment horizontal="right"/>
    </xf>
    <xf numFmtId="0" fontId="10" fillId="3" borderId="119" xfId="0" applyFont="1" applyFill="1" applyBorder="1" applyAlignment="1">
      <alignment horizontal="left" vertical="top" wrapText="1"/>
    </xf>
    <xf numFmtId="10" fontId="0" fillId="0" borderId="47" xfId="22" applyNumberFormat="1" applyFont="1" applyBorder="1" applyAlignment="1">
      <alignment horizontal="right"/>
    </xf>
    <xf numFmtId="10" fontId="0" fillId="0" borderId="137" xfId="22" applyNumberFormat="1" applyFont="1" applyBorder="1" applyAlignment="1">
      <alignment horizontal="right"/>
    </xf>
    <xf numFmtId="0" fontId="10" fillId="3" borderId="100" xfId="0" applyFont="1" applyFill="1" applyBorder="1" applyAlignment="1">
      <alignment horizontal="left" vertical="top" wrapText="1"/>
    </xf>
    <xf numFmtId="10" fontId="0" fillId="0" borderId="44" xfId="22" applyNumberFormat="1" applyFont="1" applyBorder="1" applyAlignment="1">
      <alignment horizontal="right"/>
    </xf>
    <xf numFmtId="10" fontId="0" fillId="0" borderId="136" xfId="22" applyNumberFormat="1" applyFont="1" applyBorder="1" applyAlignment="1">
      <alignment horizontal="right"/>
    </xf>
    <xf numFmtId="3" fontId="0" fillId="0" borderId="47" xfId="0" applyNumberFormat="1" applyBorder="1" applyAlignment="1">
      <alignment horizontal="left"/>
    </xf>
    <xf numFmtId="3" fontId="0" fillId="0" borderId="44" xfId="0" applyNumberFormat="1" applyBorder="1" applyAlignment="1">
      <alignment horizontal="left"/>
    </xf>
    <xf numFmtId="0" fontId="10" fillId="3" borderId="198" xfId="0" applyFont="1" applyFill="1" applyBorder="1" applyAlignment="1">
      <alignment horizontal="left" vertical="center" wrapText="1"/>
    </xf>
    <xf numFmtId="0" fontId="10" fillId="3" borderId="198" xfId="0" applyFont="1" applyFill="1" applyBorder="1" applyAlignment="1">
      <alignment horizontal="left" vertical="top" wrapText="1"/>
    </xf>
    <xf numFmtId="0" fontId="12" fillId="3" borderId="119" xfId="0" applyFont="1" applyFill="1" applyBorder="1" applyAlignment="1">
      <alignment horizontal="center" vertical="center" wrapText="1"/>
    </xf>
    <xf numFmtId="0" fontId="12" fillId="3" borderId="127" xfId="0" applyFont="1" applyFill="1" applyBorder="1" applyAlignment="1">
      <alignment horizontal="center" vertical="center" wrapText="1"/>
    </xf>
    <xf numFmtId="0" fontId="7" fillId="0" borderId="0" xfId="20" applyFont="1" applyBorder="1" applyAlignment="1">
      <alignment vertical="center" wrapText="1"/>
    </xf>
    <xf numFmtId="3" fontId="57" fillId="0" borderId="0" xfId="20" applyNumberFormat="1" applyBorder="1" applyAlignment="1">
      <alignment vertical="center" wrapText="1"/>
    </xf>
    <xf numFmtId="165" fontId="57" fillId="0" borderId="0" xfId="20" applyNumberFormat="1" applyBorder="1" applyAlignment="1">
      <alignment vertical="center"/>
    </xf>
    <xf numFmtId="165" fontId="57" fillId="0" borderId="0" xfId="20" applyNumberFormat="1" applyBorder="1" applyAlignment="1">
      <alignment vertical="center" wrapText="1"/>
    </xf>
    <xf numFmtId="0" fontId="12" fillId="3" borderId="128" xfId="0" applyFont="1" applyFill="1" applyBorder="1" applyAlignment="1">
      <alignment horizontal="center" vertical="center" wrapText="1"/>
    </xf>
    <xf numFmtId="0" fontId="12" fillId="3" borderId="177" xfId="0" applyFont="1" applyFill="1" applyBorder="1" applyAlignment="1">
      <alignment horizontal="center" vertical="center" wrapText="1"/>
    </xf>
    <xf numFmtId="0" fontId="10" fillId="3" borderId="200" xfId="0" applyFont="1" applyFill="1" applyBorder="1" applyAlignment="1">
      <alignment horizontal="center" vertical="center" wrapText="1"/>
    </xf>
    <xf numFmtId="3" fontId="0" fillId="0" borderId="201" xfId="0" applyNumberFormat="1" applyBorder="1" applyAlignment="1">
      <alignment horizontal="right"/>
    </xf>
    <xf numFmtId="3" fontId="0" fillId="0" borderId="145" xfId="0" applyNumberFormat="1" applyBorder="1" applyAlignment="1">
      <alignment horizontal="right"/>
    </xf>
    <xf numFmtId="3" fontId="0" fillId="0" borderId="202" xfId="0" applyNumberFormat="1" applyBorder="1" applyAlignment="1">
      <alignment horizontal="right"/>
    </xf>
    <xf numFmtId="3" fontId="0" fillId="0" borderId="203" xfId="0" applyNumberFormat="1" applyBorder="1" applyAlignment="1">
      <alignment horizontal="right"/>
    </xf>
    <xf numFmtId="0" fontId="12" fillId="3" borderId="126" xfId="0" applyFont="1" applyFill="1" applyBorder="1" applyAlignment="1">
      <alignment horizontal="center" vertical="center" wrapText="1"/>
    </xf>
    <xf numFmtId="3" fontId="0" fillId="0" borderId="204" xfId="0" applyNumberFormat="1" applyBorder="1" applyAlignment="1">
      <alignment horizontal="right"/>
    </xf>
    <xf numFmtId="3" fontId="0" fillId="0" borderId="205" xfId="0" applyNumberFormat="1" applyBorder="1" applyAlignment="1">
      <alignment horizontal="right"/>
    </xf>
    <xf numFmtId="3" fontId="79" fillId="0" borderId="0" xfId="20" applyNumberFormat="1" applyFont="1" applyBorder="1" applyAlignment="1">
      <alignment vertical="center" wrapText="1"/>
    </xf>
    <xf numFmtId="0" fontId="12" fillId="3" borderId="197" xfId="0" applyFont="1" applyFill="1" applyBorder="1" applyAlignment="1">
      <alignment horizontal="center" vertical="center" wrapText="1"/>
    </xf>
    <xf numFmtId="3" fontId="0" fillId="0" borderId="196" xfId="0" applyNumberFormat="1" applyBorder="1" applyAlignment="1">
      <alignment horizontal="right"/>
    </xf>
    <xf numFmtId="3" fontId="0" fillId="0" borderId="206" xfId="0" applyNumberFormat="1" applyBorder="1" applyAlignment="1">
      <alignment horizontal="right"/>
    </xf>
    <xf numFmtId="0" fontId="80" fillId="0" borderId="0" xfId="0" applyFont="1" applyBorder="1" applyAlignment="1">
      <alignment vertical="center" wrapText="1"/>
    </xf>
    <xf numFmtId="3" fontId="56" fillId="0" borderId="0" xfId="0" applyNumberFormat="1" applyFont="1" applyBorder="1" applyAlignment="1">
      <alignment vertical="center" wrapText="1"/>
    </xf>
    <xf numFmtId="165" fontId="56" fillId="0" borderId="0" xfId="0" applyNumberFormat="1" applyFont="1" applyBorder="1" applyAlignment="1">
      <alignment vertical="center"/>
    </xf>
    <xf numFmtId="165" fontId="56" fillId="0" borderId="0" xfId="0" applyNumberFormat="1" applyFont="1" applyBorder="1" applyAlignment="1">
      <alignment vertical="center" wrapText="1"/>
    </xf>
    <xf numFmtId="0" fontId="80" fillId="0" borderId="0" xfId="20" applyFont="1" applyBorder="1" applyAlignment="1">
      <alignment vertical="center" wrapText="1"/>
    </xf>
    <xf numFmtId="3" fontId="56" fillId="0" borderId="0" xfId="20" applyNumberFormat="1" applyFont="1" applyBorder="1" applyAlignment="1">
      <alignment vertical="center" wrapText="1"/>
    </xf>
    <xf numFmtId="10" fontId="56" fillId="0" borderId="0" xfId="24" applyNumberFormat="1" applyFont="1" applyFill="1" applyBorder="1" applyAlignment="1">
      <alignment vertical="center" wrapText="1"/>
    </xf>
    <xf numFmtId="165" fontId="56" fillId="0" borderId="0" xfId="20" applyNumberFormat="1" applyFont="1" applyBorder="1" applyAlignment="1">
      <alignment vertical="center"/>
    </xf>
    <xf numFmtId="165" fontId="56" fillId="0" borderId="0" xfId="20" applyNumberFormat="1" applyFont="1" applyBorder="1" applyAlignment="1">
      <alignment vertical="center" wrapText="1"/>
    </xf>
    <xf numFmtId="3" fontId="0" fillId="0" borderId="202" xfId="0" applyNumberFormat="1" applyBorder="1" applyAlignment="1">
      <alignment horizontal="right" wrapText="1"/>
    </xf>
    <xf numFmtId="3" fontId="58" fillId="0" borderId="0" xfId="20" applyNumberFormat="1" applyFont="1" applyBorder="1" applyAlignment="1">
      <alignment vertical="center" wrapText="1"/>
    </xf>
    <xf numFmtId="4" fontId="12" fillId="2" borderId="29" xfId="0" applyNumberFormat="1" applyFont="1" applyFill="1" applyBorder="1" applyAlignment="1">
      <alignment horizontal="right"/>
    </xf>
    <xf numFmtId="4" fontId="12" fillId="2" borderId="33" xfId="0" applyNumberFormat="1" applyFont="1" applyFill="1" applyBorder="1" applyAlignment="1">
      <alignment horizontal="right"/>
    </xf>
    <xf numFmtId="4" fontId="12" fillId="2" borderId="167" xfId="0" applyNumberFormat="1" applyFont="1" applyFill="1" applyBorder="1" applyAlignment="1">
      <alignment horizontal="right"/>
    </xf>
    <xf numFmtId="3" fontId="0" fillId="0" borderId="0" xfId="0" applyNumberFormat="1" applyBorder="1" applyAlignment="1">
      <alignment horizontal="right"/>
    </xf>
    <xf numFmtId="0" fontId="10" fillId="3" borderId="155" xfId="0" applyFont="1" applyFill="1" applyBorder="1" applyAlignment="1">
      <alignment horizontal="left" vertical="center" wrapText="1"/>
    </xf>
    <xf numFmtId="0" fontId="6" fillId="3" borderId="207" xfId="0" applyFont="1" applyFill="1" applyBorder="1" applyAlignment="1">
      <alignment horizontal="center" vertical="center" wrapText="1"/>
    </xf>
    <xf numFmtId="165" fontId="57" fillId="0" borderId="0" xfId="20" applyNumberFormat="1"/>
    <xf numFmtId="0" fontId="57" fillId="0" borderId="0" xfId="20" applyBorder="1"/>
    <xf numFmtId="165" fontId="0" fillId="0" borderId="0" xfId="0" applyNumberFormat="1" applyBorder="1" applyAlignment="1">
      <alignment horizontal="right"/>
    </xf>
    <xf numFmtId="165" fontId="57" fillId="0" borderId="0" xfId="20" applyNumberFormat="1" applyBorder="1"/>
    <xf numFmtId="165" fontId="0" fillId="0" borderId="204" xfId="0" applyNumberFormat="1" applyBorder="1" applyAlignment="1">
      <alignment horizontal="right"/>
    </xf>
    <xf numFmtId="165" fontId="0" fillId="0" borderId="205" xfId="0" applyNumberFormat="1" applyBorder="1" applyAlignment="1">
      <alignment horizontal="right"/>
    </xf>
    <xf numFmtId="4" fontId="0" fillId="0" borderId="204" xfId="0" applyNumberFormat="1" applyBorder="1" applyAlignment="1">
      <alignment horizontal="right"/>
    </xf>
    <xf numFmtId="0" fontId="89" fillId="0" borderId="0" xfId="6" applyFont="1"/>
    <xf numFmtId="0" fontId="90" fillId="0" borderId="0" xfId="6" applyFont="1"/>
    <xf numFmtId="0" fontId="88" fillId="4" borderId="0" xfId="1" applyFont="1" applyFill="1" applyAlignment="1"/>
    <xf numFmtId="0" fontId="21" fillId="5" borderId="208" xfId="2" applyFont="1" applyFill="1" applyBorder="1" applyAlignment="1">
      <alignment horizontal="center" vertical="center" wrapText="1"/>
    </xf>
    <xf numFmtId="0" fontId="28" fillId="2" borderId="209" xfId="1" applyFont="1" applyFill="1" applyBorder="1" applyAlignment="1">
      <alignment horizontal="left" vertical="center" wrapText="1" indent="1"/>
    </xf>
    <xf numFmtId="0" fontId="19" fillId="2" borderId="209" xfId="1" applyFont="1" applyFill="1" applyBorder="1" applyAlignment="1">
      <alignment horizontal="left" vertical="center" wrapText="1" indent="1"/>
    </xf>
    <xf numFmtId="3" fontId="10" fillId="3" borderId="41" xfId="0" applyNumberFormat="1" applyFont="1" applyFill="1" applyBorder="1" applyAlignment="1">
      <alignment vertical="center" wrapText="1"/>
    </xf>
    <xf numFmtId="3" fontId="12" fillId="2" borderId="61" xfId="0" applyNumberFormat="1" applyFont="1" applyFill="1" applyBorder="1" applyAlignment="1">
      <alignment horizontal="center"/>
    </xf>
    <xf numFmtId="3" fontId="12" fillId="2" borderId="210" xfId="0" applyNumberFormat="1" applyFont="1" applyFill="1" applyBorder="1" applyAlignment="1">
      <alignment horizontal="center"/>
    </xf>
    <xf numFmtId="3" fontId="6" fillId="2" borderId="59" xfId="0" applyNumberFormat="1" applyFont="1" applyFill="1" applyBorder="1" applyAlignment="1">
      <alignment horizontal="right"/>
    </xf>
    <xf numFmtId="3" fontId="6" fillId="2" borderId="93" xfId="0" applyNumberFormat="1" applyFont="1" applyFill="1" applyBorder="1" applyAlignment="1">
      <alignment horizontal="right"/>
    </xf>
    <xf numFmtId="0" fontId="10" fillId="3" borderId="211" xfId="0" applyFont="1" applyFill="1" applyBorder="1" applyAlignment="1">
      <alignment horizontal="left" vertical="center" wrapText="1"/>
    </xf>
    <xf numFmtId="0" fontId="10" fillId="3" borderId="103" xfId="0" applyFont="1" applyFill="1" applyBorder="1" applyAlignment="1">
      <alignment horizontal="left" vertical="center" wrapText="1"/>
    </xf>
    <xf numFmtId="0" fontId="10" fillId="3" borderId="212" xfId="0" applyFont="1" applyFill="1" applyBorder="1" applyAlignment="1">
      <alignment horizontal="left" vertical="center" wrapText="1"/>
    </xf>
    <xf numFmtId="0" fontId="10" fillId="3" borderId="110" xfId="0" applyFont="1" applyFill="1" applyBorder="1" applyAlignment="1">
      <alignment horizontal="left" vertical="center" wrapText="1"/>
    </xf>
    <xf numFmtId="3" fontId="6" fillId="2" borderId="0" xfId="0" applyNumberFormat="1" applyFont="1" applyFill="1" applyBorder="1" applyAlignment="1">
      <alignment horizontal="right"/>
    </xf>
    <xf numFmtId="0" fontId="10" fillId="3" borderId="100" xfId="0" applyFont="1" applyFill="1" applyBorder="1" applyAlignment="1">
      <alignment horizontal="left" vertical="center" wrapText="1"/>
    </xf>
    <xf numFmtId="0" fontId="6" fillId="3" borderId="113" xfId="0" applyFont="1" applyFill="1" applyBorder="1" applyAlignment="1">
      <alignment horizontal="center" vertical="center" wrapText="1"/>
    </xf>
    <xf numFmtId="0" fontId="6" fillId="3" borderId="119"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65" xfId="0" applyFont="1" applyFill="1" applyBorder="1" applyAlignment="1">
      <alignment horizontal="center" vertical="center" wrapText="1"/>
    </xf>
    <xf numFmtId="0" fontId="6" fillId="0" borderId="51" xfId="0" applyFont="1" applyBorder="1" applyAlignment="1">
      <alignment horizontal="center"/>
    </xf>
    <xf numFmtId="0" fontId="10" fillId="3" borderId="213" xfId="0" applyFont="1" applyFill="1" applyBorder="1" applyAlignment="1">
      <alignment horizontal="left" vertical="center" wrapText="1"/>
    </xf>
    <xf numFmtId="0" fontId="6" fillId="5" borderId="51" xfId="0" applyFont="1" applyFill="1" applyBorder="1" applyAlignment="1">
      <alignment horizontal="center"/>
    </xf>
    <xf numFmtId="10" fontId="0" fillId="5" borderId="214" xfId="0" applyNumberFormat="1" applyFill="1" applyBorder="1" applyAlignment="1">
      <alignment horizontal="center"/>
    </xf>
    <xf numFmtId="10" fontId="0" fillId="5" borderId="215" xfId="0" applyNumberFormat="1" applyFill="1" applyBorder="1" applyAlignment="1">
      <alignment horizontal="center"/>
    </xf>
    <xf numFmtId="0" fontId="10" fillId="3" borderId="114" xfId="0" applyFont="1" applyFill="1" applyBorder="1" applyAlignment="1">
      <alignment horizontal="left" vertical="center" wrapText="1"/>
    </xf>
    <xf numFmtId="0" fontId="0" fillId="0" borderId="12" xfId="0" applyBorder="1" applyAlignment="1">
      <alignment horizontal="center" vertical="center"/>
    </xf>
    <xf numFmtId="3" fontId="0" fillId="0" borderId="12" xfId="0" applyNumberFormat="1" applyBorder="1" applyAlignment="1">
      <alignment horizontal="center" vertical="center"/>
    </xf>
    <xf numFmtId="170" fontId="0" fillId="0" borderId="172" xfId="0" applyNumberFormat="1" applyFont="1" applyBorder="1" applyAlignment="1">
      <alignment horizontal="center"/>
    </xf>
    <xf numFmtId="170" fontId="0" fillId="0" borderId="216" xfId="0" applyNumberFormat="1" applyBorder="1" applyAlignment="1">
      <alignment horizontal="center" vertical="center"/>
    </xf>
    <xf numFmtId="170" fontId="0" fillId="0" borderId="131" xfId="0" applyNumberFormat="1" applyBorder="1" applyAlignment="1">
      <alignment horizontal="center" vertical="center"/>
    </xf>
    <xf numFmtId="170" fontId="0" fillId="0" borderId="47" xfId="22" applyNumberFormat="1" applyFont="1" applyBorder="1" applyAlignment="1">
      <alignment horizontal="right"/>
    </xf>
    <xf numFmtId="170" fontId="0" fillId="0" borderId="137" xfId="22" applyNumberFormat="1" applyFont="1" applyBorder="1" applyAlignment="1">
      <alignment horizontal="right"/>
    </xf>
    <xf numFmtId="170" fontId="0" fillId="0" borderId="44" xfId="22" applyNumberFormat="1" applyFont="1" applyBorder="1" applyAlignment="1">
      <alignment horizontal="right"/>
    </xf>
    <xf numFmtId="170" fontId="0" fillId="0" borderId="136" xfId="22" applyNumberFormat="1" applyFont="1" applyBorder="1" applyAlignment="1">
      <alignment horizontal="right"/>
    </xf>
    <xf numFmtId="0" fontId="7" fillId="2" borderId="0" xfId="20" applyFont="1" applyFill="1"/>
    <xf numFmtId="9" fontId="0" fillId="5" borderId="118" xfId="22" applyFont="1" applyFill="1" applyBorder="1" applyAlignment="1">
      <alignment horizontal="right"/>
    </xf>
    <xf numFmtId="3" fontId="0" fillId="5" borderId="98" xfId="0" applyNumberFormat="1" applyFill="1" applyBorder="1" applyAlignment="1">
      <alignment horizontal="right"/>
    </xf>
    <xf numFmtId="3" fontId="0" fillId="5" borderId="124" xfId="0" applyNumberFormat="1" applyFill="1" applyBorder="1" applyAlignment="1">
      <alignment horizontal="right"/>
    </xf>
    <xf numFmtId="9" fontId="0" fillId="5" borderId="93" xfId="22" applyFont="1" applyFill="1" applyBorder="1" applyAlignment="1">
      <alignment horizontal="right"/>
    </xf>
    <xf numFmtId="3" fontId="0" fillId="0" borderId="86" xfId="0" applyNumberFormat="1" applyBorder="1" applyAlignment="1">
      <alignment horizontal="right"/>
    </xf>
    <xf numFmtId="10" fontId="0" fillId="0" borderId="217" xfId="0" applyNumberFormat="1" applyBorder="1"/>
    <xf numFmtId="10" fontId="0" fillId="0" borderId="218" xfId="0" applyNumberFormat="1" applyBorder="1"/>
    <xf numFmtId="0" fontId="10" fillId="3" borderId="121" xfId="0" applyFont="1" applyFill="1" applyBorder="1" applyAlignment="1">
      <alignment horizontal="left" vertical="center" wrapText="1"/>
    </xf>
    <xf numFmtId="3" fontId="10" fillId="5" borderId="54" xfId="0" applyNumberFormat="1" applyFont="1" applyFill="1" applyBorder="1" applyAlignment="1">
      <alignment horizontal="right"/>
    </xf>
    <xf numFmtId="10" fontId="12" fillId="5" borderId="20" xfId="0" applyNumberFormat="1" applyFont="1" applyFill="1" applyBorder="1" applyAlignment="1">
      <alignment horizontal="right"/>
    </xf>
    <xf numFmtId="3" fontId="10" fillId="5" borderId="20" xfId="0" applyNumberFormat="1" applyFont="1" applyFill="1" applyBorder="1" applyAlignment="1">
      <alignment horizontal="right"/>
    </xf>
    <xf numFmtId="3" fontId="10" fillId="5" borderId="219" xfId="0" applyNumberFormat="1" applyFont="1" applyFill="1" applyBorder="1" applyAlignment="1">
      <alignment horizontal="right" vertical="center" wrapText="1"/>
    </xf>
    <xf numFmtId="10" fontId="10" fillId="5" borderId="100" xfId="0" applyNumberFormat="1" applyFont="1" applyFill="1" applyBorder="1" applyAlignment="1">
      <alignment horizontal="right" vertical="center" wrapText="1"/>
    </xf>
    <xf numFmtId="0" fontId="10" fillId="3" borderId="220" xfId="0" applyFont="1" applyFill="1" applyBorder="1" applyAlignment="1">
      <alignment horizontal="center" vertical="center"/>
    </xf>
    <xf numFmtId="3" fontId="10" fillId="3" borderId="67" xfId="0" applyNumberFormat="1" applyFont="1" applyFill="1" applyBorder="1" applyAlignment="1">
      <alignment horizontal="right" vertical="center" wrapText="1"/>
    </xf>
    <xf numFmtId="10" fontId="10" fillId="3" borderId="221" xfId="0" applyNumberFormat="1" applyFont="1" applyFill="1" applyBorder="1" applyAlignment="1">
      <alignment horizontal="right" vertical="center" wrapText="1"/>
    </xf>
    <xf numFmtId="10" fontId="10" fillId="3" borderId="220" xfId="0" applyNumberFormat="1" applyFont="1" applyFill="1" applyBorder="1" applyAlignment="1">
      <alignment horizontal="right" vertical="center" wrapText="1"/>
    </xf>
    <xf numFmtId="3" fontId="10" fillId="3" borderId="79" xfId="0" applyNumberFormat="1" applyFont="1" applyFill="1" applyBorder="1" applyAlignment="1">
      <alignment horizontal="right" vertical="center" wrapText="1"/>
    </xf>
    <xf numFmtId="3" fontId="10" fillId="3" borderId="59" xfId="0" applyNumberFormat="1" applyFont="1" applyFill="1" applyBorder="1" applyAlignment="1">
      <alignment horizontal="right" vertical="center" wrapText="1"/>
    </xf>
    <xf numFmtId="3" fontId="10" fillId="3" borderId="93" xfId="0" applyNumberFormat="1" applyFont="1" applyFill="1" applyBorder="1" applyAlignment="1">
      <alignment horizontal="right" vertical="center" wrapText="1"/>
    </xf>
    <xf numFmtId="10" fontId="10" fillId="3" borderId="111" xfId="0" applyNumberFormat="1" applyFont="1" applyFill="1" applyBorder="1" applyAlignment="1">
      <alignment horizontal="right" vertical="center" wrapText="1"/>
    </xf>
    <xf numFmtId="10" fontId="10" fillId="3" borderId="84" xfId="0" applyNumberFormat="1" applyFont="1" applyFill="1" applyBorder="1" applyAlignment="1">
      <alignment horizontal="right" vertical="center" wrapText="1"/>
    </xf>
    <xf numFmtId="3" fontId="12" fillId="5" borderId="20" xfId="0" applyNumberFormat="1" applyFont="1" applyFill="1" applyBorder="1" applyAlignment="1">
      <alignment horizontal="right"/>
    </xf>
    <xf numFmtId="3" fontId="12" fillId="5" borderId="21" xfId="0" applyNumberFormat="1" applyFont="1" applyFill="1" applyBorder="1" applyAlignment="1">
      <alignment horizontal="right"/>
    </xf>
    <xf numFmtId="3" fontId="10" fillId="5" borderId="110" xfId="0" applyNumberFormat="1" applyFont="1" applyFill="1" applyBorder="1" applyAlignment="1">
      <alignment horizontal="right" vertical="center" wrapText="1"/>
    </xf>
    <xf numFmtId="3" fontId="10" fillId="5" borderId="165" xfId="0" applyNumberFormat="1" applyFont="1" applyFill="1" applyBorder="1" applyAlignment="1">
      <alignment horizontal="left"/>
    </xf>
    <xf numFmtId="3" fontId="10" fillId="5" borderId="107" xfId="0" applyNumberFormat="1" applyFont="1" applyFill="1" applyBorder="1" applyAlignment="1">
      <alignment horizontal="left"/>
    </xf>
    <xf numFmtId="3" fontId="10" fillId="5" borderId="62" xfId="0" applyNumberFormat="1" applyFont="1" applyFill="1" applyBorder="1" applyAlignment="1">
      <alignment horizontal="left"/>
    </xf>
    <xf numFmtId="0" fontId="10" fillId="3" borderId="119" xfId="0" applyFont="1" applyFill="1" applyBorder="1" applyAlignment="1">
      <alignment horizontal="center" vertical="center" wrapText="1"/>
    </xf>
    <xf numFmtId="170" fontId="0" fillId="0" borderId="43" xfId="0" applyNumberFormat="1" applyBorder="1" applyAlignment="1">
      <alignment horizontal="right"/>
    </xf>
    <xf numFmtId="0" fontId="10" fillId="3" borderId="100" xfId="0" applyFont="1" applyFill="1" applyBorder="1" applyAlignment="1">
      <alignment horizontal="center" vertical="center" wrapText="1"/>
    </xf>
    <xf numFmtId="0" fontId="10" fillId="3" borderId="119" xfId="0" applyFont="1" applyFill="1" applyBorder="1" applyAlignment="1">
      <alignment horizontal="center" vertical="center" wrapText="1"/>
    </xf>
    <xf numFmtId="0" fontId="10" fillId="3" borderId="111" xfId="0" applyFont="1" applyFill="1" applyBorder="1" applyAlignment="1">
      <alignment horizontal="center" vertical="center" wrapText="1"/>
    </xf>
    <xf numFmtId="0" fontId="10" fillId="3" borderId="48" xfId="0" applyFont="1" applyFill="1" applyBorder="1" applyAlignment="1">
      <alignment horizontal="center" vertical="center" wrapText="1"/>
    </xf>
    <xf numFmtId="0" fontId="10" fillId="3" borderId="100" xfId="0" applyFont="1" applyFill="1" applyBorder="1" applyAlignment="1">
      <alignment horizontal="left" vertical="center" wrapText="1"/>
    </xf>
    <xf numFmtId="0" fontId="10" fillId="3" borderId="119" xfId="0" applyFont="1" applyFill="1" applyBorder="1" applyAlignment="1">
      <alignment horizontal="left" vertical="center" wrapText="1"/>
    </xf>
    <xf numFmtId="0" fontId="10" fillId="3" borderId="69" xfId="0" applyFont="1" applyFill="1" applyBorder="1" applyAlignment="1">
      <alignment horizontal="center" vertical="center" wrapText="1"/>
    </xf>
    <xf numFmtId="0" fontId="10" fillId="3" borderId="113" xfId="0" applyFont="1" applyFill="1" applyBorder="1" applyAlignment="1">
      <alignment horizontal="center" vertical="center" wrapText="1"/>
    </xf>
    <xf numFmtId="0" fontId="10" fillId="3" borderId="65" xfId="0" applyFont="1" applyFill="1" applyBorder="1" applyAlignment="1">
      <alignment horizontal="left" vertical="center" wrapText="1"/>
    </xf>
    <xf numFmtId="0" fontId="10" fillId="3" borderId="100" xfId="0" applyFont="1" applyFill="1" applyBorder="1" applyAlignment="1">
      <alignment horizontal="center" vertical="center"/>
    </xf>
    <xf numFmtId="0" fontId="10" fillId="3" borderId="119" xfId="0" applyFont="1" applyFill="1" applyBorder="1" applyAlignment="1">
      <alignment horizontal="center" vertical="center"/>
    </xf>
    <xf numFmtId="0" fontId="10" fillId="3" borderId="85" xfId="0" applyFont="1" applyFill="1" applyBorder="1" applyAlignment="1">
      <alignment horizontal="center" vertical="center"/>
    </xf>
    <xf numFmtId="0" fontId="10" fillId="3" borderId="143"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5" borderId="119" xfId="0" applyFont="1" applyFill="1" applyBorder="1" applyAlignment="1">
      <alignment horizontal="center" vertical="center"/>
    </xf>
    <xf numFmtId="0" fontId="6" fillId="3" borderId="129" xfId="0" applyFont="1" applyFill="1" applyBorder="1" applyAlignment="1">
      <alignment horizontal="center" vertical="center" wrapText="1"/>
    </xf>
    <xf numFmtId="0" fontId="6" fillId="3" borderId="11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00" xfId="0" applyFont="1" applyFill="1" applyBorder="1" applyAlignment="1">
      <alignment horizontal="center" vertical="center" wrapText="1"/>
    </xf>
    <xf numFmtId="0" fontId="6" fillId="3" borderId="119" xfId="0" applyFont="1" applyFill="1" applyBorder="1" applyAlignment="1">
      <alignment horizontal="center" vertical="center" wrapText="1"/>
    </xf>
    <xf numFmtId="0" fontId="6" fillId="3" borderId="63" xfId="0" applyFont="1" applyFill="1" applyBorder="1" applyAlignment="1">
      <alignment horizontal="center" vertical="center" wrapText="1"/>
    </xf>
    <xf numFmtId="3" fontId="12" fillId="2" borderId="228" xfId="0" applyNumberFormat="1" applyFont="1" applyFill="1" applyBorder="1" applyAlignment="1">
      <alignment horizontal="left"/>
    </xf>
    <xf numFmtId="3" fontId="12" fillId="2" borderId="50" xfId="0" applyNumberFormat="1" applyFont="1" applyFill="1" applyBorder="1" applyAlignment="1">
      <alignment horizontal="left"/>
    </xf>
    <xf numFmtId="3" fontId="12" fillId="2" borderId="49" xfId="0" applyNumberFormat="1" applyFont="1" applyFill="1" applyBorder="1" applyAlignment="1">
      <alignment horizontal="left"/>
    </xf>
    <xf numFmtId="0" fontId="0" fillId="2" borderId="227" xfId="0" applyFill="1" applyBorder="1"/>
    <xf numFmtId="0" fontId="94" fillId="2" borderId="229" xfId="35" applyFont="1" applyFill="1" applyBorder="1" applyAlignment="1"/>
    <xf numFmtId="0" fontId="92" fillId="2" borderId="229" xfId="0" applyFont="1" applyFill="1" applyBorder="1" applyAlignment="1">
      <alignment horizontal="center"/>
    </xf>
    <xf numFmtId="0" fontId="92" fillId="2" borderId="234" xfId="0" applyFont="1" applyFill="1" applyBorder="1" applyAlignment="1"/>
    <xf numFmtId="0" fontId="92" fillId="2" borderId="236" xfId="0" applyFont="1" applyFill="1" applyBorder="1" applyAlignment="1"/>
    <xf numFmtId="0" fontId="78" fillId="2" borderId="230" xfId="0" applyFont="1" applyFill="1" applyBorder="1" applyAlignment="1">
      <alignment vertical="top" wrapText="1"/>
    </xf>
    <xf numFmtId="0" fontId="78" fillId="2" borderId="231" xfId="0" applyFont="1" applyFill="1" applyBorder="1" applyAlignment="1">
      <alignment vertical="top" wrapText="1"/>
    </xf>
    <xf numFmtId="0" fontId="10" fillId="3" borderId="119" xfId="0" applyFont="1" applyFill="1" applyBorder="1" applyAlignment="1">
      <alignment horizontal="left" vertical="center" wrapText="1"/>
    </xf>
    <xf numFmtId="0" fontId="10" fillId="3" borderId="65" xfId="0" applyFont="1" applyFill="1" applyBorder="1" applyAlignment="1">
      <alignment horizontal="left" vertical="center" wrapText="1"/>
    </xf>
    <xf numFmtId="0" fontId="12" fillId="2" borderId="234" xfId="0" applyFont="1" applyFill="1" applyBorder="1" applyAlignment="1">
      <alignment vertical="center" wrapText="1"/>
    </xf>
    <xf numFmtId="0" fontId="12" fillId="2" borderId="236" xfId="0" applyFont="1" applyFill="1" applyBorder="1" applyAlignment="1">
      <alignment vertical="center" wrapText="1"/>
    </xf>
    <xf numFmtId="0" fontId="12" fillId="2" borderId="239" xfId="0" applyFont="1" applyFill="1" applyBorder="1" applyAlignment="1">
      <alignment vertical="center" wrapText="1"/>
    </xf>
    <xf numFmtId="0" fontId="12" fillId="2" borderId="234" xfId="0" applyFont="1" applyFill="1" applyBorder="1" applyAlignment="1">
      <alignment wrapText="1"/>
    </xf>
    <xf numFmtId="0" fontId="12" fillId="2" borderId="236" xfId="0" applyFont="1" applyFill="1" applyBorder="1" applyAlignment="1">
      <alignment wrapText="1"/>
    </xf>
    <xf numFmtId="0" fontId="12" fillId="2" borderId="239" xfId="0" applyFont="1" applyFill="1" applyBorder="1" applyAlignment="1">
      <alignment wrapText="1"/>
    </xf>
    <xf numFmtId="0" fontId="12" fillId="2" borderId="234" xfId="0" applyFont="1" applyFill="1" applyBorder="1" applyAlignment="1">
      <alignment vertical="center"/>
    </xf>
    <xf numFmtId="0" fontId="12" fillId="2" borderId="236" xfId="0" applyFont="1" applyFill="1" applyBorder="1" applyAlignment="1">
      <alignment vertical="center"/>
    </xf>
    <xf numFmtId="0" fontId="12" fillId="2" borderId="239" xfId="0" applyFont="1" applyFill="1" applyBorder="1" applyAlignment="1">
      <alignment vertical="center"/>
    </xf>
    <xf numFmtId="0" fontId="32" fillId="2" borderId="234" xfId="0" applyFont="1" applyFill="1" applyBorder="1" applyAlignment="1"/>
    <xf numFmtId="0" fontId="32" fillId="2" borderId="239" xfId="0" applyFont="1" applyFill="1" applyBorder="1" applyAlignment="1"/>
    <xf numFmtId="0" fontId="21" fillId="2" borderId="227" xfId="0" applyFont="1" applyFill="1" applyBorder="1" applyAlignment="1">
      <alignment vertical="center"/>
    </xf>
    <xf numFmtId="0" fontId="0" fillId="2" borderId="231" xfId="0" applyFill="1" applyBorder="1"/>
    <xf numFmtId="0" fontId="95" fillId="2" borderId="227" xfId="0" applyFont="1" applyFill="1" applyBorder="1"/>
    <xf numFmtId="0" fontId="95" fillId="2" borderId="229" xfId="0" applyFont="1" applyFill="1" applyBorder="1" applyAlignment="1"/>
    <xf numFmtId="0" fontId="95" fillId="2" borderId="230" xfId="0" applyFont="1" applyFill="1" applyBorder="1" applyAlignment="1"/>
    <xf numFmtId="0" fontId="95" fillId="2" borderId="231" xfId="0" applyFont="1" applyFill="1" applyBorder="1" applyAlignment="1"/>
    <xf numFmtId="0" fontId="96" fillId="2" borderId="236" xfId="0" applyFont="1" applyFill="1" applyBorder="1" applyAlignment="1">
      <alignment vertical="top" wrapText="1"/>
    </xf>
    <xf numFmtId="0" fontId="96" fillId="2" borderId="239" xfId="0" applyFont="1" applyFill="1" applyBorder="1" applyAlignment="1">
      <alignment vertical="top" wrapText="1"/>
    </xf>
    <xf numFmtId="0" fontId="0" fillId="2" borderId="232" xfId="0" applyFill="1" applyBorder="1"/>
    <xf numFmtId="0" fontId="0" fillId="2" borderId="233" xfId="0" applyFill="1" applyBorder="1"/>
    <xf numFmtId="0" fontId="0" fillId="2" borderId="234" xfId="0" applyFill="1" applyBorder="1"/>
    <xf numFmtId="0" fontId="44" fillId="0" borderId="0" xfId="26" applyFont="1" applyAlignment="1">
      <alignment horizontal="left" vertical="top" wrapText="1"/>
    </xf>
    <xf numFmtId="0" fontId="99" fillId="0" borderId="0" xfId="21" applyFont="1"/>
    <xf numFmtId="0" fontId="99" fillId="0" borderId="0" xfId="21" applyFont="1" applyAlignment="1"/>
    <xf numFmtId="0" fontId="99" fillId="0" borderId="0" xfId="7" applyFont="1"/>
    <xf numFmtId="0" fontId="84" fillId="0" borderId="0" xfId="17" applyFont="1"/>
    <xf numFmtId="0" fontId="84" fillId="0" borderId="0" xfId="0" applyFont="1"/>
    <xf numFmtId="0" fontId="99" fillId="0" borderId="0" xfId="0" applyFont="1"/>
    <xf numFmtId="0" fontId="22" fillId="0" borderId="0" xfId="17" applyFont="1" applyAlignment="1"/>
    <xf numFmtId="0" fontId="102" fillId="0" borderId="0" xfId="0" applyFont="1" applyAlignment="1">
      <alignment vertical="center"/>
    </xf>
    <xf numFmtId="0" fontId="35" fillId="0" borderId="0" xfId="0" applyFont="1" applyAlignment="1">
      <alignment horizontal="left" vertical="center"/>
    </xf>
    <xf numFmtId="0" fontId="99" fillId="0" borderId="0" xfId="0" applyFont="1" applyAlignment="1">
      <alignment horizontal="left" vertical="center"/>
    </xf>
    <xf numFmtId="0" fontId="103" fillId="0" borderId="0" xfId="0" applyFont="1" applyAlignment="1">
      <alignment horizontal="left" vertical="center"/>
    </xf>
    <xf numFmtId="0" fontId="103" fillId="0" borderId="0" xfId="0" applyFont="1" applyAlignment="1">
      <alignment vertical="center"/>
    </xf>
    <xf numFmtId="0" fontId="105" fillId="0" borderId="0" xfId="0" applyFont="1"/>
    <xf numFmtId="0" fontId="99" fillId="0" borderId="0" xfId="1" applyFont="1" applyAlignment="1">
      <alignment horizontal="left" vertical="center"/>
    </xf>
    <xf numFmtId="0" fontId="103" fillId="0" borderId="0" xfId="1" applyFont="1" applyAlignment="1">
      <alignment horizontal="left" vertical="center"/>
    </xf>
    <xf numFmtId="0" fontId="35" fillId="0" borderId="0" xfId="20" applyFont="1" applyAlignment="1">
      <alignment horizontal="left" vertical="center"/>
    </xf>
    <xf numFmtId="0" fontId="99" fillId="0" borderId="0" xfId="20" applyFont="1" applyAlignment="1">
      <alignment horizontal="left" vertical="center"/>
    </xf>
    <xf numFmtId="0" fontId="103" fillId="0" borderId="0" xfId="20" applyFont="1" applyAlignment="1">
      <alignment horizontal="left" vertical="center"/>
    </xf>
    <xf numFmtId="0" fontId="84" fillId="0" borderId="0" xfId="20" applyFont="1" applyBorder="1" applyAlignment="1">
      <alignment vertical="center"/>
    </xf>
    <xf numFmtId="0" fontId="84" fillId="0" borderId="0" xfId="0" applyFont="1" applyBorder="1" applyAlignment="1">
      <alignment vertical="center"/>
    </xf>
    <xf numFmtId="0" fontId="105" fillId="0" borderId="0" xfId="20" applyFont="1" applyAlignment="1">
      <alignment vertical="center"/>
    </xf>
    <xf numFmtId="0" fontId="84" fillId="0" borderId="0" xfId="20" applyFont="1" applyAlignment="1">
      <alignment horizontal="left" vertical="center"/>
    </xf>
    <xf numFmtId="0" fontId="84" fillId="0" borderId="0" xfId="20" applyFont="1"/>
    <xf numFmtId="0" fontId="1" fillId="0" borderId="0" xfId="21" applyFont="1"/>
    <xf numFmtId="0" fontId="10" fillId="3" borderId="65" xfId="0" applyFont="1" applyFill="1" applyBorder="1" applyAlignment="1">
      <alignment horizontal="left" vertical="center" wrapText="1"/>
    </xf>
    <xf numFmtId="177" fontId="0" fillId="2" borderId="47" xfId="15" applyNumberFormat="1" applyFont="1" applyFill="1" applyBorder="1" applyAlignment="1">
      <alignment horizontal="right"/>
    </xf>
    <xf numFmtId="177" fontId="0" fillId="2" borderId="137" xfId="15" applyNumberFormat="1" applyFont="1" applyFill="1" applyBorder="1" applyAlignment="1">
      <alignment horizontal="right"/>
    </xf>
    <xf numFmtId="3" fontId="0" fillId="2" borderId="47" xfId="0" applyNumberFormat="1" applyFill="1" applyBorder="1" applyAlignment="1">
      <alignment horizontal="right"/>
    </xf>
    <xf numFmtId="3" fontId="0" fillId="2" borderId="136" xfId="0" applyNumberFormat="1" applyFill="1" applyBorder="1" applyAlignment="1">
      <alignment horizontal="right"/>
    </xf>
    <xf numFmtId="3" fontId="0" fillId="2" borderId="43" xfId="0" applyNumberFormat="1" applyFill="1" applyBorder="1" applyAlignment="1">
      <alignment horizontal="right"/>
    </xf>
    <xf numFmtId="176" fontId="5" fillId="2" borderId="20" xfId="15" applyNumberFormat="1" applyFont="1" applyFill="1" applyBorder="1" applyAlignment="1">
      <alignment horizontal="right"/>
    </xf>
    <xf numFmtId="176" fontId="5" fillId="2" borderId="105" xfId="0" applyNumberFormat="1" applyFont="1" applyFill="1" applyBorder="1" applyAlignment="1">
      <alignment horizontal="right"/>
    </xf>
    <xf numFmtId="3" fontId="10" fillId="3" borderId="80" xfId="0" applyNumberFormat="1" applyFont="1" applyFill="1" applyBorder="1" applyAlignment="1">
      <alignment horizontal="right" vertical="center" wrapText="1"/>
    </xf>
    <xf numFmtId="3" fontId="10" fillId="3" borderId="157" xfId="0" applyNumberFormat="1" applyFont="1" applyFill="1" applyBorder="1" applyAlignment="1">
      <alignment horizontal="right" vertical="center" wrapText="1"/>
    </xf>
    <xf numFmtId="179" fontId="12" fillId="2" borderId="59" xfId="0" applyNumberFormat="1" applyFont="1" applyFill="1" applyBorder="1" applyAlignment="1">
      <alignment horizontal="right"/>
    </xf>
    <xf numFmtId="179" fontId="12" fillId="2" borderId="93" xfId="0" applyNumberFormat="1" applyFont="1" applyFill="1" applyBorder="1" applyAlignment="1">
      <alignment horizontal="right"/>
    </xf>
    <xf numFmtId="180" fontId="12" fillId="2" borderId="59" xfId="0" applyNumberFormat="1" applyFont="1" applyFill="1" applyBorder="1" applyAlignment="1">
      <alignment horizontal="right"/>
    </xf>
    <xf numFmtId="0" fontId="68" fillId="3" borderId="65" xfId="0" applyFont="1" applyFill="1" applyBorder="1" applyAlignment="1">
      <alignment horizontal="left" vertical="center"/>
    </xf>
    <xf numFmtId="0" fontId="6" fillId="3" borderId="65" xfId="0" applyFont="1" applyFill="1" applyBorder="1" applyAlignment="1">
      <alignment horizontal="left" vertical="center"/>
    </xf>
    <xf numFmtId="3" fontId="12" fillId="2" borderId="107" xfId="0" applyNumberFormat="1" applyFont="1" applyFill="1" applyBorder="1" applyAlignment="1">
      <alignment horizontal="left" wrapText="1"/>
    </xf>
    <xf numFmtId="3" fontId="12" fillId="2" borderId="62" xfId="0" applyNumberFormat="1" applyFont="1" applyFill="1" applyBorder="1" applyAlignment="1">
      <alignment horizontal="left" wrapText="1"/>
    </xf>
    <xf numFmtId="3" fontId="12" fillId="2" borderId="165" xfId="0" applyNumberFormat="1" applyFont="1" applyFill="1" applyBorder="1" applyAlignment="1">
      <alignment horizontal="left"/>
    </xf>
    <xf numFmtId="3" fontId="12" fillId="2" borderId="62" xfId="0" applyNumberFormat="1" applyFont="1" applyFill="1" applyBorder="1" applyAlignment="1">
      <alignment horizontal="left"/>
    </xf>
    <xf numFmtId="0" fontId="94" fillId="2" borderId="229" xfId="35" applyFont="1" applyFill="1" applyBorder="1" applyAlignment="1"/>
    <xf numFmtId="0" fontId="94" fillId="2" borderId="230" xfId="35" applyFont="1" applyFill="1" applyBorder="1" applyAlignment="1"/>
    <xf numFmtId="0" fontId="94" fillId="2" borderId="231" xfId="35" applyFont="1" applyFill="1" applyBorder="1" applyAlignment="1"/>
    <xf numFmtId="0" fontId="12" fillId="2" borderId="229" xfId="0" applyFont="1" applyFill="1" applyBorder="1" applyAlignment="1"/>
    <xf numFmtId="0" fontId="12" fillId="2" borderId="230" xfId="0" applyFont="1" applyFill="1" applyBorder="1" applyAlignment="1"/>
    <xf numFmtId="0" fontId="12" fillId="2" borderId="231" xfId="0" applyFont="1" applyFill="1" applyBorder="1" applyAlignment="1"/>
    <xf numFmtId="0" fontId="92" fillId="2" borderId="235" xfId="0" applyFont="1" applyFill="1" applyBorder="1" applyAlignment="1">
      <alignment horizontal="left" vertical="top" wrapText="1"/>
    </xf>
    <xf numFmtId="0" fontId="92" fillId="2" borderId="0" xfId="0" applyFont="1" applyFill="1" applyBorder="1" applyAlignment="1">
      <alignment horizontal="left" vertical="top" wrapText="1"/>
    </xf>
    <xf numFmtId="0" fontId="92" fillId="2" borderId="237" xfId="0" applyFont="1" applyFill="1" applyBorder="1" applyAlignment="1">
      <alignment horizontal="left" vertical="top" wrapText="1"/>
    </xf>
    <xf numFmtId="0" fontId="92" fillId="2" borderId="238" xfId="0" applyFont="1" applyFill="1" applyBorder="1" applyAlignment="1">
      <alignment horizontal="left" vertical="top" wrapText="1"/>
    </xf>
    <xf numFmtId="0" fontId="93" fillId="2" borderId="229" xfId="35" applyFont="1" applyFill="1" applyBorder="1" applyAlignment="1"/>
    <xf numFmtId="0" fontId="93" fillId="2" borderId="230" xfId="35" applyFont="1" applyFill="1" applyBorder="1" applyAlignment="1"/>
    <xf numFmtId="0" fontId="93" fillId="2" borderId="231" xfId="35" applyFont="1" applyFill="1" applyBorder="1" applyAlignment="1"/>
    <xf numFmtId="0" fontId="12" fillId="2" borderId="235" xfId="0" applyFont="1" applyFill="1" applyBorder="1" applyAlignment="1">
      <alignment vertical="center" wrapText="1"/>
    </xf>
    <xf numFmtId="0" fontId="12" fillId="2" borderId="0" xfId="0" applyFont="1" applyFill="1" applyBorder="1" applyAlignment="1">
      <alignment vertical="center" wrapText="1"/>
    </xf>
    <xf numFmtId="0" fontId="12" fillId="2" borderId="236" xfId="0" applyFont="1" applyFill="1" applyBorder="1" applyAlignment="1">
      <alignment vertical="center" wrapText="1"/>
    </xf>
    <xf numFmtId="0" fontId="12" fillId="2" borderId="237" xfId="0" applyFont="1" applyFill="1" applyBorder="1" applyAlignment="1">
      <alignment vertical="center" wrapText="1"/>
    </xf>
    <xf numFmtId="0" fontId="12" fillId="2" borderId="238" xfId="0" applyFont="1" applyFill="1" applyBorder="1" applyAlignment="1">
      <alignment vertical="center" wrapText="1"/>
    </xf>
    <xf numFmtId="0" fontId="12" fillId="2" borderId="239" xfId="0" applyFont="1" applyFill="1" applyBorder="1" applyAlignment="1">
      <alignment vertical="center" wrapText="1"/>
    </xf>
    <xf numFmtId="0" fontId="12" fillId="2" borderId="232" xfId="0" applyFont="1" applyFill="1" applyBorder="1" applyAlignment="1">
      <alignment vertical="center" wrapText="1"/>
    </xf>
    <xf numFmtId="0" fontId="12" fillId="2" borderId="233" xfId="0" applyFont="1" applyFill="1" applyBorder="1" applyAlignment="1">
      <alignment vertical="center"/>
    </xf>
    <xf numFmtId="0" fontId="12" fillId="2" borderId="234" xfId="0" applyFont="1" applyFill="1" applyBorder="1" applyAlignment="1">
      <alignment vertical="center"/>
    </xf>
    <xf numFmtId="0" fontId="12" fillId="2" borderId="235" xfId="0" applyFont="1" applyFill="1" applyBorder="1" applyAlignment="1">
      <alignment vertical="center"/>
    </xf>
    <xf numFmtId="0" fontId="12" fillId="2" borderId="0" xfId="0" applyFont="1" applyFill="1" applyBorder="1" applyAlignment="1">
      <alignment vertical="center"/>
    </xf>
    <xf numFmtId="0" fontId="12" fillId="2" borderId="236" xfId="0" applyFont="1" applyFill="1" applyBorder="1" applyAlignment="1">
      <alignment vertical="center"/>
    </xf>
    <xf numFmtId="0" fontId="12" fillId="2" borderId="237" xfId="0" applyFont="1" applyFill="1" applyBorder="1" applyAlignment="1">
      <alignment vertical="center"/>
    </xf>
    <xf numFmtId="0" fontId="12" fillId="2" borderId="238" xfId="0" applyFont="1" applyFill="1" applyBorder="1" applyAlignment="1">
      <alignment vertical="center"/>
    </xf>
    <xf numFmtId="0" fontId="12" fillId="2" borderId="239" xfId="0" applyFont="1" applyFill="1" applyBorder="1" applyAlignment="1">
      <alignment vertical="center"/>
    </xf>
    <xf numFmtId="0" fontId="12" fillId="2" borderId="233" xfId="0" applyFont="1" applyFill="1" applyBorder="1" applyAlignment="1">
      <alignment vertical="center" wrapText="1"/>
    </xf>
    <xf numFmtId="0" fontId="12" fillId="2" borderId="234" xfId="0" applyFont="1" applyFill="1" applyBorder="1" applyAlignment="1">
      <alignment vertical="center" wrapText="1"/>
    </xf>
    <xf numFmtId="0" fontId="96" fillId="2" borderId="232" xfId="0" applyFont="1" applyFill="1" applyBorder="1" applyAlignment="1">
      <alignment vertical="center" wrapText="1"/>
    </xf>
    <xf numFmtId="0" fontId="96" fillId="2" borderId="233" xfId="0" applyFont="1" applyFill="1" applyBorder="1" applyAlignment="1">
      <alignment vertical="center" wrapText="1"/>
    </xf>
    <xf numFmtId="0" fontId="96" fillId="2" borderId="234" xfId="0" applyFont="1" applyFill="1" applyBorder="1" applyAlignment="1">
      <alignment vertical="center" wrapText="1"/>
    </xf>
    <xf numFmtId="0" fontId="96" fillId="2" borderId="235" xfId="0" applyFont="1" applyFill="1" applyBorder="1" applyAlignment="1">
      <alignment vertical="center" wrapText="1"/>
    </xf>
    <xf numFmtId="0" fontId="96" fillId="2" borderId="0" xfId="0" applyFont="1" applyFill="1" applyBorder="1" applyAlignment="1">
      <alignment vertical="center" wrapText="1"/>
    </xf>
    <xf numFmtId="0" fontId="96" fillId="2" borderId="236" xfId="0" applyFont="1" applyFill="1" applyBorder="1" applyAlignment="1">
      <alignment vertical="center" wrapText="1"/>
    </xf>
    <xf numFmtId="0" fontId="96" fillId="2" borderId="237" xfId="0" applyFont="1" applyFill="1" applyBorder="1" applyAlignment="1">
      <alignment vertical="center" wrapText="1"/>
    </xf>
    <xf numFmtId="0" fontId="96" fillId="2" borderId="238" xfId="0" applyFont="1" applyFill="1" applyBorder="1" applyAlignment="1">
      <alignment vertical="center" wrapText="1"/>
    </xf>
    <xf numFmtId="0" fontId="13" fillId="2" borderId="232" xfId="0" applyFont="1" applyFill="1" applyBorder="1" applyAlignment="1">
      <alignment wrapText="1"/>
    </xf>
    <xf numFmtId="0" fontId="13" fillId="2" borderId="233" xfId="0" applyFont="1" applyFill="1" applyBorder="1" applyAlignment="1"/>
    <xf numFmtId="0" fontId="13" fillId="2" borderId="234" xfId="0" applyFont="1" applyFill="1" applyBorder="1" applyAlignment="1"/>
    <xf numFmtId="0" fontId="13" fillId="2" borderId="237" xfId="0" applyFont="1" applyFill="1" applyBorder="1" applyAlignment="1"/>
    <xf numFmtId="0" fontId="13" fillId="2" borderId="238" xfId="0" applyFont="1" applyFill="1" applyBorder="1" applyAlignment="1"/>
    <xf numFmtId="0" fontId="13" fillId="2" borderId="239" xfId="0" applyFont="1" applyFill="1" applyBorder="1" applyAlignment="1"/>
    <xf numFmtId="0" fontId="10" fillId="3" borderId="124" xfId="0" applyFont="1" applyFill="1" applyBorder="1" applyAlignment="1">
      <alignment horizontal="center" vertical="center" wrapText="1"/>
    </xf>
    <xf numFmtId="0" fontId="10" fillId="3" borderId="129" xfId="0" applyFont="1" applyFill="1" applyBorder="1" applyAlignment="1">
      <alignment horizontal="center" vertical="center" wrapText="1"/>
    </xf>
    <xf numFmtId="0" fontId="10" fillId="3" borderId="48"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122" xfId="0" applyFont="1" applyFill="1" applyBorder="1" applyAlignment="1">
      <alignment horizontal="center" vertical="center" wrapText="1"/>
    </xf>
    <xf numFmtId="0" fontId="10" fillId="3" borderId="83" xfId="0" applyFont="1" applyFill="1" applyBorder="1" applyAlignment="1">
      <alignment horizontal="center" vertical="center" wrapText="1"/>
    </xf>
    <xf numFmtId="0" fontId="10" fillId="3" borderId="100" xfId="0" applyFont="1" applyFill="1" applyBorder="1" applyAlignment="1">
      <alignment horizontal="left" vertical="center" wrapText="1"/>
    </xf>
    <xf numFmtId="0" fontId="10" fillId="3" borderId="119" xfId="0" applyFont="1" applyFill="1" applyBorder="1" applyAlignment="1">
      <alignment horizontal="left" vertical="center" wrapText="1"/>
    </xf>
    <xf numFmtId="0" fontId="10" fillId="3" borderId="124" xfId="0" applyFont="1" applyFill="1" applyBorder="1" applyAlignment="1">
      <alignment horizontal="center" vertical="center"/>
    </xf>
    <xf numFmtId="0" fontId="10" fillId="3" borderId="99" xfId="0" applyFont="1" applyFill="1" applyBorder="1" applyAlignment="1">
      <alignment horizontal="center" vertical="center"/>
    </xf>
    <xf numFmtId="0" fontId="10" fillId="3" borderId="100" xfId="0" applyFont="1" applyFill="1" applyBorder="1" applyAlignment="1">
      <alignment horizontal="center" vertical="center" wrapText="1"/>
    </xf>
    <xf numFmtId="0" fontId="10" fillId="3" borderId="119" xfId="0" applyFont="1" applyFill="1" applyBorder="1" applyAlignment="1">
      <alignment horizontal="center" vertical="center" wrapText="1"/>
    </xf>
    <xf numFmtId="0" fontId="10" fillId="3" borderId="78" xfId="0" applyFont="1" applyFill="1" applyBorder="1" applyAlignment="1">
      <alignment horizontal="center" vertical="center" wrapText="1"/>
    </xf>
    <xf numFmtId="0" fontId="10" fillId="3" borderId="69" xfId="0" applyFont="1" applyFill="1" applyBorder="1" applyAlignment="1">
      <alignment horizontal="center" vertical="center" wrapText="1"/>
    </xf>
    <xf numFmtId="0" fontId="10" fillId="3" borderId="84" xfId="0" applyFont="1" applyFill="1" applyBorder="1" applyAlignment="1">
      <alignment horizontal="center" vertical="center" wrapText="1"/>
    </xf>
    <xf numFmtId="0" fontId="10" fillId="3" borderId="111" xfId="0" applyFont="1" applyFill="1" applyBorder="1" applyAlignment="1">
      <alignment horizontal="center" vertical="center" wrapText="1"/>
    </xf>
    <xf numFmtId="0" fontId="10" fillId="3" borderId="113" xfId="0" applyFont="1" applyFill="1" applyBorder="1" applyAlignment="1">
      <alignment horizontal="center" vertical="center" wrapText="1"/>
    </xf>
    <xf numFmtId="0" fontId="10" fillId="3" borderId="65" xfId="0" applyFont="1" applyFill="1" applyBorder="1" applyAlignment="1">
      <alignment horizontal="left" vertical="center" wrapText="1"/>
    </xf>
    <xf numFmtId="0" fontId="10" fillId="3" borderId="100" xfId="0" applyFont="1" applyFill="1" applyBorder="1" applyAlignment="1">
      <alignment horizontal="center" vertical="center"/>
    </xf>
    <xf numFmtId="0" fontId="10" fillId="3" borderId="119" xfId="0" applyFont="1" applyFill="1" applyBorder="1" applyAlignment="1">
      <alignment horizontal="center" vertical="center"/>
    </xf>
    <xf numFmtId="0" fontId="10" fillId="3" borderId="84" xfId="0" applyFont="1" applyFill="1" applyBorder="1" applyAlignment="1">
      <alignment horizontal="center" vertical="center"/>
    </xf>
    <xf numFmtId="0" fontId="10" fillId="3" borderId="85" xfId="0" applyFont="1" applyFill="1" applyBorder="1" applyAlignment="1">
      <alignment horizontal="center" vertical="center"/>
    </xf>
    <xf numFmtId="0" fontId="10" fillId="3" borderId="143" xfId="0" applyFont="1" applyFill="1" applyBorder="1" applyAlignment="1">
      <alignment horizontal="center" vertical="center" wrapText="1"/>
    </xf>
    <xf numFmtId="0" fontId="69" fillId="3" borderId="0" xfId="0" applyFont="1" applyFill="1" applyBorder="1" applyAlignment="1">
      <alignment horizontal="center" vertical="center" wrapText="1"/>
    </xf>
    <xf numFmtId="0" fontId="69" fillId="3" borderId="51" xfId="0" applyFont="1" applyFill="1" applyBorder="1" applyAlignment="1">
      <alignment horizontal="center" vertical="center" wrapText="1"/>
    </xf>
    <xf numFmtId="0" fontId="69" fillId="3" borderId="10" xfId="0" applyFont="1" applyFill="1" applyBorder="1" applyAlignment="1">
      <alignment horizontal="center" vertical="center" wrapText="1"/>
    </xf>
    <xf numFmtId="0" fontId="69" fillId="3" borderId="178" xfId="0" applyFont="1" applyFill="1" applyBorder="1" applyAlignment="1">
      <alignment horizontal="center" vertical="center" wrapText="1"/>
    </xf>
    <xf numFmtId="0" fontId="69" fillId="3" borderId="46" xfId="0" applyFont="1" applyFill="1" applyBorder="1" applyAlignment="1">
      <alignment horizontal="center" vertical="center" wrapText="1"/>
    </xf>
    <xf numFmtId="0" fontId="69" fillId="3" borderId="166" xfId="0" applyFont="1" applyFill="1" applyBorder="1" applyAlignment="1">
      <alignment horizontal="center" vertical="center" wrapText="1"/>
    </xf>
    <xf numFmtId="4" fontId="10" fillId="3" borderId="0" xfId="0" applyNumberFormat="1" applyFont="1" applyFill="1" applyBorder="1" applyAlignment="1">
      <alignment horizontal="center" wrapText="1"/>
    </xf>
    <xf numFmtId="4" fontId="10" fillId="3" borderId="113" xfId="0" applyNumberFormat="1" applyFont="1" applyFill="1" applyBorder="1" applyAlignment="1">
      <alignment horizontal="center" wrapText="1"/>
    </xf>
    <xf numFmtId="0" fontId="10" fillId="3" borderId="106" xfId="0" applyFont="1" applyFill="1" applyBorder="1" applyAlignment="1">
      <alignment horizontal="left" vertical="center" wrapText="1"/>
    </xf>
    <xf numFmtId="0" fontId="10" fillId="3" borderId="179" xfId="0" applyFont="1" applyFill="1" applyBorder="1" applyAlignment="1">
      <alignment horizontal="left" vertical="center" wrapText="1"/>
    </xf>
    <xf numFmtId="0" fontId="10" fillId="3" borderId="103" xfId="0" applyFont="1" applyFill="1" applyBorder="1" applyAlignment="1">
      <alignment horizontal="left" vertical="center" wrapText="1"/>
    </xf>
    <xf numFmtId="0" fontId="10" fillId="3" borderId="180" xfId="0" applyFont="1" applyFill="1" applyBorder="1" applyAlignment="1">
      <alignment horizontal="left" vertical="center" wrapText="1"/>
    </xf>
    <xf numFmtId="0" fontId="10" fillId="3" borderId="104" xfId="0" applyFont="1" applyFill="1" applyBorder="1" applyAlignment="1">
      <alignment horizontal="left" vertical="center" wrapText="1"/>
    </xf>
    <xf numFmtId="0" fontId="10" fillId="3" borderId="181" xfId="0" applyFont="1" applyFill="1" applyBorder="1" applyAlignment="1">
      <alignment horizontal="left" vertical="center" wrapText="1"/>
    </xf>
    <xf numFmtId="0" fontId="10" fillId="3" borderId="88" xfId="0" applyFont="1" applyFill="1" applyBorder="1" applyAlignment="1">
      <alignment horizontal="left" vertical="center" wrapText="1"/>
    </xf>
    <xf numFmtId="0" fontId="10" fillId="3" borderId="48" xfId="0" applyFont="1" applyFill="1" applyBorder="1" applyAlignment="1">
      <alignment horizontal="left" vertical="center" wrapText="1"/>
    </xf>
    <xf numFmtId="0" fontId="10" fillId="3" borderId="0" xfId="0" applyFont="1" applyFill="1" applyBorder="1" applyAlignment="1">
      <alignment horizontal="center" vertical="center"/>
    </xf>
    <xf numFmtId="0" fontId="10" fillId="3" borderId="10" xfId="0" applyFont="1" applyFill="1" applyBorder="1" applyAlignment="1">
      <alignment horizontal="center" vertical="center" wrapText="1"/>
    </xf>
    <xf numFmtId="0" fontId="10" fillId="3" borderId="155" xfId="0" applyFont="1" applyFill="1" applyBorder="1" applyAlignment="1">
      <alignment horizontal="center" vertical="center" wrapText="1"/>
    </xf>
    <xf numFmtId="0" fontId="10" fillId="3" borderId="88" xfId="0" applyFont="1" applyFill="1" applyBorder="1" applyAlignment="1">
      <alignment horizontal="center" vertical="center" wrapText="1"/>
    </xf>
    <xf numFmtId="0" fontId="10" fillId="3" borderId="0" xfId="0" applyFont="1" applyFill="1" applyBorder="1" applyAlignment="1">
      <alignment horizontal="center" vertical="center" wrapText="1"/>
    </xf>
    <xf numFmtId="3" fontId="12" fillId="2" borderId="84" xfId="0" applyNumberFormat="1" applyFont="1" applyFill="1" applyBorder="1" applyAlignment="1">
      <alignment vertical="center"/>
    </xf>
    <xf numFmtId="3" fontId="12" fillId="2" borderId="97" xfId="0" applyNumberFormat="1" applyFont="1" applyFill="1" applyBorder="1" applyAlignment="1">
      <alignment vertical="center"/>
    </xf>
    <xf numFmtId="10" fontId="12" fillId="2" borderId="124" xfId="0" applyNumberFormat="1" applyFont="1" applyFill="1" applyBorder="1" applyAlignment="1">
      <alignment vertical="center"/>
    </xf>
    <xf numFmtId="10" fontId="12" fillId="2" borderId="99" xfId="0" applyNumberFormat="1" applyFont="1" applyFill="1" applyBorder="1" applyAlignment="1">
      <alignment vertical="center"/>
    </xf>
    <xf numFmtId="3" fontId="12" fillId="2" borderId="96" xfId="0" applyNumberFormat="1" applyFont="1" applyFill="1" applyBorder="1" applyAlignment="1">
      <alignment horizontal="right" vertical="center"/>
    </xf>
    <xf numFmtId="3" fontId="12" fillId="2" borderId="97" xfId="0" applyNumberFormat="1" applyFont="1" applyFill="1" applyBorder="1" applyAlignment="1">
      <alignment horizontal="right" vertical="center"/>
    </xf>
    <xf numFmtId="10" fontId="12" fillId="2" borderId="118" xfId="0" applyNumberFormat="1" applyFont="1" applyFill="1" applyBorder="1" applyAlignment="1">
      <alignment horizontal="right" vertical="center"/>
    </xf>
    <xf numFmtId="10" fontId="12" fillId="2" borderId="99" xfId="0" applyNumberFormat="1" applyFont="1" applyFill="1" applyBorder="1" applyAlignment="1">
      <alignment horizontal="right" vertical="center"/>
    </xf>
    <xf numFmtId="3" fontId="12" fillId="2" borderId="96" xfId="0" applyNumberFormat="1" applyFont="1" applyFill="1" applyBorder="1" applyAlignment="1">
      <alignment vertical="center"/>
    </xf>
    <xf numFmtId="10" fontId="12" fillId="2" borderId="118" xfId="0" applyNumberFormat="1" applyFont="1" applyFill="1" applyBorder="1" applyAlignment="1">
      <alignment vertical="center"/>
    </xf>
    <xf numFmtId="0" fontId="10" fillId="5" borderId="100" xfId="0" applyFont="1" applyFill="1" applyBorder="1" applyAlignment="1">
      <alignment horizontal="center" vertical="center"/>
    </xf>
    <xf numFmtId="0" fontId="10" fillId="5" borderId="155" xfId="0" applyFont="1" applyFill="1" applyBorder="1" applyAlignment="1">
      <alignment horizontal="center" vertical="center"/>
    </xf>
    <xf numFmtId="0" fontId="10" fillId="2" borderId="78" xfId="0" applyFont="1" applyFill="1" applyBorder="1" applyAlignment="1">
      <alignment horizontal="center" vertical="center"/>
    </xf>
    <xf numFmtId="0" fontId="10" fillId="2" borderId="95" xfId="0" applyFont="1" applyFill="1" applyBorder="1" applyAlignment="1">
      <alignment horizontal="center" vertical="center"/>
    </xf>
    <xf numFmtId="0" fontId="10" fillId="2" borderId="90" xfId="0" applyFont="1" applyFill="1" applyBorder="1" applyAlignment="1">
      <alignment horizontal="center" vertical="center"/>
    </xf>
    <xf numFmtId="0" fontId="10" fillId="2" borderId="101" xfId="0" applyFont="1" applyFill="1" applyBorder="1" applyAlignment="1">
      <alignment horizontal="center" vertical="center"/>
    </xf>
    <xf numFmtId="0" fontId="10" fillId="3" borderId="65" xfId="0" applyFont="1" applyFill="1" applyBorder="1" applyAlignment="1">
      <alignment horizontal="center" vertical="center"/>
    </xf>
    <xf numFmtId="0" fontId="10" fillId="2" borderId="71" xfId="0" applyFont="1" applyFill="1" applyBorder="1" applyAlignment="1">
      <alignment horizontal="center" vertical="center"/>
    </xf>
    <xf numFmtId="0" fontId="10" fillId="2" borderId="69" xfId="0" applyFont="1" applyFill="1" applyBorder="1" applyAlignment="1">
      <alignment horizontal="center" vertical="center"/>
    </xf>
    <xf numFmtId="0" fontId="10" fillId="2" borderId="222" xfId="0" applyFont="1" applyFill="1" applyBorder="1" applyAlignment="1">
      <alignment horizontal="center" vertical="center"/>
    </xf>
    <xf numFmtId="0" fontId="10" fillId="2" borderId="220" xfId="0" applyFont="1" applyFill="1" applyBorder="1" applyAlignment="1">
      <alignment horizontal="center" vertical="center"/>
    </xf>
    <xf numFmtId="0" fontId="10" fillId="5" borderId="223" xfId="0" applyFont="1" applyFill="1" applyBorder="1" applyAlignment="1">
      <alignment horizontal="center" vertical="center"/>
    </xf>
    <xf numFmtId="0" fontId="10" fillId="5" borderId="226" xfId="0" applyFont="1" applyFill="1" applyBorder="1" applyAlignment="1">
      <alignment horizontal="center" vertical="center"/>
    </xf>
    <xf numFmtId="0" fontId="10" fillId="2" borderId="224" xfId="0" applyFont="1" applyFill="1" applyBorder="1" applyAlignment="1">
      <alignment horizontal="center" vertical="center"/>
    </xf>
    <xf numFmtId="0" fontId="10" fillId="2" borderId="225" xfId="0" applyFont="1" applyFill="1" applyBorder="1" applyAlignment="1">
      <alignment horizontal="center" vertical="center"/>
    </xf>
    <xf numFmtId="0" fontId="10" fillId="2" borderId="89" xfId="0" applyFont="1" applyFill="1" applyBorder="1" applyAlignment="1">
      <alignment horizontal="center" vertical="center"/>
    </xf>
    <xf numFmtId="0" fontId="10" fillId="5" borderId="119" xfId="0" applyFont="1" applyFill="1" applyBorder="1" applyAlignment="1">
      <alignment horizontal="center" vertical="center"/>
    </xf>
    <xf numFmtId="0" fontId="10" fillId="2" borderId="221"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113"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10" xfId="0" applyFont="1" applyFill="1" applyBorder="1" applyAlignment="1">
      <alignment horizontal="left" wrapText="1"/>
    </xf>
    <xf numFmtId="0" fontId="10" fillId="3" borderId="10" xfId="0" applyFont="1" applyFill="1" applyBorder="1" applyAlignment="1">
      <alignment horizontal="left" wrapText="1"/>
    </xf>
    <xf numFmtId="0" fontId="10" fillId="3" borderId="8" xfId="0" applyFont="1" applyFill="1" applyBorder="1" applyAlignment="1">
      <alignment horizontal="left" wrapText="1"/>
    </xf>
    <xf numFmtId="0" fontId="10" fillId="3" borderId="5" xfId="0" applyFont="1" applyFill="1" applyBorder="1" applyAlignment="1">
      <alignment horizontal="left" wrapText="1"/>
    </xf>
    <xf numFmtId="0" fontId="6" fillId="3" borderId="8" xfId="0" applyFont="1" applyFill="1" applyBorder="1" applyAlignment="1">
      <alignment horizontal="left" wrapText="1"/>
    </xf>
    <xf numFmtId="0" fontId="6" fillId="3" borderId="14" xfId="0" applyFont="1" applyFill="1" applyBorder="1" applyAlignment="1">
      <alignment horizontal="left" wrapText="1"/>
    </xf>
    <xf numFmtId="0" fontId="6" fillId="3" borderId="0" xfId="0" applyFont="1" applyFill="1" applyBorder="1" applyAlignment="1">
      <alignment horizontal="left" wrapText="1"/>
    </xf>
    <xf numFmtId="0" fontId="10" fillId="3" borderId="88" xfId="0" applyFont="1" applyFill="1" applyBorder="1" applyAlignment="1">
      <alignment horizontal="left" wrapText="1"/>
    </xf>
    <xf numFmtId="0" fontId="10" fillId="3" borderId="113" xfId="0" applyFont="1" applyFill="1" applyBorder="1" applyAlignment="1">
      <alignment horizontal="left" wrapText="1"/>
    </xf>
    <xf numFmtId="0" fontId="6" fillId="3" borderId="129" xfId="0" applyFont="1" applyFill="1" applyBorder="1" applyAlignment="1">
      <alignment horizontal="center" vertical="center" wrapText="1"/>
    </xf>
    <xf numFmtId="0" fontId="6" fillId="3" borderId="113"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100" xfId="0" applyFont="1" applyFill="1" applyBorder="1" applyAlignment="1">
      <alignment horizontal="center" vertical="center" wrapText="1"/>
    </xf>
    <xf numFmtId="0" fontId="6" fillId="3" borderId="119" xfId="0" applyFont="1" applyFill="1" applyBorder="1" applyAlignment="1">
      <alignment horizontal="center" vertical="center" wrapText="1"/>
    </xf>
    <xf numFmtId="3" fontId="12" fillId="2" borderId="118" xfId="0" applyNumberFormat="1" applyFont="1" applyFill="1" applyBorder="1" applyAlignment="1">
      <alignment horizontal="center" vertical="center" wrapText="1"/>
    </xf>
    <xf numFmtId="3" fontId="12" fillId="2" borderId="13" xfId="0" applyNumberFormat="1" applyFont="1" applyFill="1" applyBorder="1" applyAlignment="1">
      <alignment horizontal="center" vertical="center" wrapText="1"/>
    </xf>
    <xf numFmtId="3" fontId="12" fillId="2" borderId="93" xfId="0" applyNumberFormat="1" applyFont="1" applyFill="1" applyBorder="1" applyAlignment="1">
      <alignment horizontal="center" vertical="center" wrapText="1"/>
    </xf>
    <xf numFmtId="3" fontId="12" fillId="2" borderId="105" xfId="0" applyNumberFormat="1" applyFont="1" applyFill="1" applyBorder="1" applyAlignment="1">
      <alignment horizontal="center" vertical="center" wrapText="1"/>
    </xf>
    <xf numFmtId="0" fontId="6" fillId="3" borderId="10" xfId="0" applyFont="1" applyFill="1" applyBorder="1" applyAlignment="1">
      <alignment horizontal="center" vertical="center" wrapText="1"/>
    </xf>
    <xf numFmtId="0" fontId="102" fillId="0" borderId="0" xfId="0" applyFont="1" applyAlignment="1">
      <alignment horizontal="center" vertical="center" wrapText="1"/>
    </xf>
    <xf numFmtId="0" fontId="6" fillId="3" borderId="115" xfId="0" applyFont="1" applyFill="1" applyBorder="1" applyAlignment="1">
      <alignment horizontal="center" vertical="center" wrapText="1"/>
    </xf>
    <xf numFmtId="0" fontId="6" fillId="3" borderId="63" xfId="0" applyFont="1" applyFill="1" applyBorder="1" applyAlignment="1">
      <alignment horizontal="center" vertical="center" wrapText="1"/>
    </xf>
    <xf numFmtId="0" fontId="6" fillId="3" borderId="83" xfId="0" applyFont="1" applyFill="1" applyBorder="1" applyAlignment="1">
      <alignment horizontal="center" vertical="center" wrapText="1"/>
    </xf>
    <xf numFmtId="0" fontId="6" fillId="3" borderId="143" xfId="0" applyFont="1" applyFill="1" applyBorder="1" applyAlignment="1">
      <alignment horizontal="center" vertical="center" wrapText="1"/>
    </xf>
    <xf numFmtId="0" fontId="103" fillId="0" borderId="0" xfId="1" applyFont="1" applyAlignment="1">
      <alignment horizontal="left" vertical="center" wrapText="1"/>
    </xf>
    <xf numFmtId="0" fontId="84" fillId="0" borderId="0" xfId="1" applyFont="1" applyAlignment="1">
      <alignment vertical="center" wrapText="1"/>
    </xf>
  </cellXfs>
  <cellStyles count="36">
    <cellStyle name="Dezimal 2" xfId="5" xr:uid="{00000000-0005-0000-0000-000000000000}"/>
    <cellStyle name="Dezimal 2 2" xfId="30" xr:uid="{E31D06AD-1C10-431F-B35A-D2CB92186A0B}"/>
    <cellStyle name="Dezimal 3" xfId="31" xr:uid="{7C0D0373-FD81-4D30-B433-131597EB2238}"/>
    <cellStyle name="Hyperlink 2" xfId="29" xr:uid="{BEDD3077-C71E-4BC0-8B7A-76F95109F321}"/>
    <cellStyle name="Komma 2" xfId="14" xr:uid="{00000000-0005-0000-0000-000001000000}"/>
    <cellStyle name="Komma 3" xfId="19" xr:uid="{00000000-0005-0000-0000-000002000000}"/>
    <cellStyle name="Komma 4" xfId="25" xr:uid="{ECC465E0-1DCD-4AF0-8693-A4A18F359AD3}"/>
    <cellStyle name="Link" xfId="35" builtinId="8"/>
    <cellStyle name="Prozent" xfId="22" builtinId="5"/>
    <cellStyle name="Prozent 2" xfId="9" xr:uid="{00000000-0005-0000-0000-000003000000}"/>
    <cellStyle name="Prozent 2 2" xfId="18" xr:uid="{00000000-0005-0000-0000-000004000000}"/>
    <cellStyle name="Prozent 2 3" xfId="27" xr:uid="{1922D604-525B-4A57-9F82-E20799A69CE8}"/>
    <cellStyle name="Prozent 2 4" xfId="32" xr:uid="{213CCD0B-F9C1-470E-8698-5FBA9AF8420C}"/>
    <cellStyle name="Prozent 3" xfId="24" xr:uid="{21F7C9E8-7199-42C0-AA97-D6D8D5225A81}"/>
    <cellStyle name="Standard" xfId="0" builtinId="0"/>
    <cellStyle name="Standard 10 2" xfId="8" xr:uid="{00000000-0005-0000-0000-000006000000}"/>
    <cellStyle name="Standard 10 2 2" xfId="26" xr:uid="{FBC1091F-F4D0-414F-8BAB-F03741340CF6}"/>
    <cellStyle name="Standard 11" xfId="12" xr:uid="{00000000-0005-0000-0000-000007000000}"/>
    <cellStyle name="Standard 2" xfId="2" xr:uid="{00000000-0005-0000-0000-000008000000}"/>
    <cellStyle name="Standard 2 2" xfId="1" xr:uid="{00000000-0005-0000-0000-000009000000}"/>
    <cellStyle name="Standard 2 3" xfId="3" xr:uid="{00000000-0005-0000-0000-00000A000000}"/>
    <cellStyle name="Standard 2 3 2" xfId="28" xr:uid="{AFEEC9A8-DD73-477D-8AAC-7EA038045778}"/>
    <cellStyle name="Standard 2 6" xfId="4" xr:uid="{00000000-0005-0000-0000-00000B000000}"/>
    <cellStyle name="Standard 3" xfId="7" xr:uid="{00000000-0005-0000-0000-00000C000000}"/>
    <cellStyle name="Standard 3 2" xfId="10" xr:uid="{00000000-0005-0000-0000-00000D000000}"/>
    <cellStyle name="Standard 3 3" xfId="33" xr:uid="{7784CAF9-6755-4158-B41A-BDF41B8517B7}"/>
    <cellStyle name="Standard 4" xfId="17" xr:uid="{00000000-0005-0000-0000-00000E000000}"/>
    <cellStyle name="Standard 4 2" xfId="6" xr:uid="{00000000-0005-0000-0000-00000F000000}"/>
    <cellStyle name="Standard 4 3" xfId="11" xr:uid="{00000000-0005-0000-0000-000010000000}"/>
    <cellStyle name="Standard 5" xfId="20" xr:uid="{00000000-0005-0000-0000-000011000000}"/>
    <cellStyle name="Standard 6" xfId="21" xr:uid="{00000000-0005-0000-0000-000012000000}"/>
    <cellStyle name="Standard 7" xfId="23" xr:uid="{3E115DF5-E66F-4521-84B4-547100F0A73A}"/>
    <cellStyle name="Standard_akbericht 2008" xfId="13" xr:uid="{00000000-0005-0000-0000-000013000000}"/>
    <cellStyle name="Standard_entwicklung-absolut" xfId="16" xr:uid="{00000000-0005-0000-0000-000015000000}"/>
    <cellStyle name="Währung" xfId="15" builtinId="4"/>
    <cellStyle name="Währung 2" xfId="34" xr:uid="{F80D54D7-5B5D-4E07-9235-D3FC153E1D3C}"/>
  </cellStyles>
  <dxfs count="11">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top style="thin">
          <color indexed="64"/>
        </top>
        <bottom style="thin">
          <color indexed="64"/>
        </bottom>
        <vertical style="thick">
          <color auto="1"/>
        </vertical>
        <horizontal style="thin">
          <color indexed="64"/>
        </horizontal>
      </border>
    </dxf>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style="thick">
          <color auto="1"/>
        </right>
        <top style="thin">
          <color indexed="64"/>
        </top>
        <bottom style="thin">
          <color indexed="64"/>
        </bottom>
        <vertical style="thick">
          <color auto="1"/>
        </vertical>
        <horizontal style="thin">
          <color indexed="64"/>
        </horizontal>
      </border>
    </dxf>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style="thick">
          <color auto="1"/>
        </right>
        <top style="thin">
          <color indexed="64"/>
        </top>
        <bottom style="thin">
          <color indexed="64"/>
        </bottom>
        <vertical style="thick">
          <color auto="1"/>
        </vertical>
        <horizontal style="thin">
          <color indexed="64"/>
        </horizontal>
      </border>
    </dxf>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style="thick">
          <color auto="1"/>
        </right>
        <top style="thin">
          <color indexed="64"/>
        </top>
        <bottom style="thin">
          <color indexed="64"/>
        </bottom>
        <vertical style="thick">
          <color auto="1"/>
        </vertical>
        <horizontal style="thin">
          <color indexed="64"/>
        </horizontal>
      </border>
    </dxf>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style="thick">
          <color auto="1"/>
        </right>
        <top style="thin">
          <color indexed="64"/>
        </top>
        <bottom style="thin">
          <color indexed="64"/>
        </bottom>
        <vertical style="thick">
          <color auto="1"/>
        </vertical>
        <horizontal style="thin">
          <color indexed="64"/>
        </horizontal>
      </border>
    </dxf>
    <dxf>
      <font>
        <strike val="0"/>
        <outline val="0"/>
        <shadow val="0"/>
        <u val="none"/>
        <vertAlign val="baseline"/>
        <sz val="10"/>
        <color auto="1"/>
        <name val="Calibri"/>
        <scheme val="minor"/>
      </font>
      <numFmt numFmtId="14" formatCode="0.00%"/>
      <fill>
        <patternFill patternType="solid">
          <fgColor indexed="64"/>
          <bgColor theme="0"/>
        </patternFill>
      </fill>
      <alignment horizontal="right" vertical="bottom" textRotation="0" wrapText="0" indent="0" justifyLastLine="0" shrinkToFit="0" readingOrder="0"/>
      <border diagonalUp="0" diagonalDown="0">
        <left style="thick">
          <color auto="1"/>
        </left>
        <right style="thick">
          <color auto="1"/>
        </right>
        <top style="thin">
          <color indexed="64"/>
        </top>
        <bottom style="thin">
          <color indexed="64"/>
        </bottom>
        <vertical style="thick">
          <color auto="1"/>
        </vertical>
        <horizontal style="thin">
          <color indexed="64"/>
        </horizontal>
      </border>
    </dxf>
    <dxf>
      <font>
        <b val="0"/>
        <i val="0"/>
        <strike val="0"/>
        <condense val="0"/>
        <extend val="0"/>
        <outline val="0"/>
        <shadow val="0"/>
        <u val="none"/>
        <vertAlign val="baseline"/>
        <sz val="10"/>
        <color auto="1"/>
        <name val="Calibri"/>
        <scheme val="minor"/>
      </font>
      <numFmt numFmtId="3" formatCode="#,##0"/>
      <fill>
        <patternFill patternType="solid">
          <fgColor indexed="64"/>
          <bgColor theme="0"/>
        </patternFill>
      </fill>
      <alignment horizontal="right" vertical="bottom" textRotation="0" wrapText="0" indent="0" justifyLastLine="0" shrinkToFit="0" readingOrder="0"/>
      <border diagonalUp="0" diagonalDown="0">
        <left style="thick">
          <color rgb="FFFFFFFF"/>
        </left>
        <right style="thick">
          <color auto="1"/>
        </right>
        <top style="thin">
          <color indexed="64"/>
        </top>
        <bottom style="thin">
          <color indexed="64"/>
        </bottom>
        <vertical style="thick">
          <color auto="1"/>
        </vertical>
        <horizontal style="thin">
          <color indexed="64"/>
        </horizontal>
      </border>
    </dxf>
    <dxf>
      <font>
        <b/>
        <i val="0"/>
        <strike val="0"/>
        <condense val="0"/>
        <extend val="0"/>
        <outline val="0"/>
        <shadow val="0"/>
        <u val="none"/>
        <vertAlign val="baseline"/>
        <sz val="10"/>
        <color auto="1"/>
        <name val="Calibri"/>
        <scheme val="minor"/>
      </font>
      <fill>
        <patternFill patternType="solid">
          <fgColor indexed="64"/>
          <bgColor rgb="FFDAE5EB"/>
        </patternFill>
      </fill>
      <alignment horizontal="left" vertical="center" textRotation="0" wrapText="1" indent="0" justifyLastLine="0" shrinkToFit="0" readingOrder="0"/>
      <border diagonalUp="0" diagonalDown="0">
        <left/>
        <right style="thick">
          <color rgb="FFFFFFFF"/>
        </right>
        <top/>
        <bottom style="medium">
          <color rgb="FF000000"/>
        </bottom>
        <vertical/>
        <horizontal/>
      </border>
    </dxf>
    <dxf>
      <border diagonalUp="0" diagonalDown="0">
        <left/>
        <right/>
        <top/>
        <bottom/>
      </border>
    </dxf>
    <dxf>
      <font>
        <strike val="0"/>
        <outline val="0"/>
        <shadow val="0"/>
        <u val="none"/>
        <vertAlign val="baseline"/>
        <sz val="11"/>
        <color auto="1"/>
        <name val="Calibri"/>
        <scheme val="minor"/>
      </font>
    </dxf>
    <dxf>
      <font>
        <b/>
        <i val="0"/>
        <strike val="0"/>
        <condense val="0"/>
        <extend val="0"/>
        <outline val="0"/>
        <shadow val="0"/>
        <u val="none"/>
        <vertAlign val="baseline"/>
        <sz val="10"/>
        <color theme="1"/>
        <name val="Calibri"/>
        <scheme val="minor"/>
      </font>
      <fill>
        <patternFill patternType="solid">
          <fgColor indexed="64"/>
          <bgColor rgb="FFDAE5EB"/>
        </patternFill>
      </fill>
      <alignment horizontal="left" vertical="center" textRotation="0" wrapText="1" indent="0" justifyLastLine="0" shrinkToFit="0" readingOrder="0"/>
      <border diagonalUp="0" diagonalDown="0" outline="0">
        <left style="thick">
          <color rgb="FFFFFFFF"/>
        </left>
        <right style="thick">
          <color rgb="FFFFFFFF"/>
        </right>
        <top/>
        <bottom/>
      </border>
    </dxf>
  </dxfs>
  <tableStyles count="0" defaultTableStyle="TableStyleMedium2" defaultPivotStyle="PivotStyleLight16"/>
  <colors>
    <mruColors>
      <color rgb="FFFFDDFF"/>
      <color rgb="FFFFCCFF"/>
      <color rgb="FFFFEBFF"/>
      <color rgb="FFDDEFEB"/>
      <color rgb="FFDDEFFF"/>
      <color rgb="FFA02504"/>
      <color rgb="FFDDE5EB"/>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2</xdr:col>
      <xdr:colOff>466725</xdr:colOff>
      <xdr:row>246</xdr:row>
      <xdr:rowOff>9525</xdr:rowOff>
    </xdr:from>
    <xdr:to>
      <xdr:col>2</xdr:col>
      <xdr:colOff>657225</xdr:colOff>
      <xdr:row>247</xdr:row>
      <xdr:rowOff>0</xdr:rowOff>
    </xdr:to>
    <xdr:sp macro="" textlink="">
      <xdr:nvSpPr>
        <xdr:cNvPr id="4" name="Text 1">
          <a:extLst>
            <a:ext uri="{FF2B5EF4-FFF2-40B4-BE49-F238E27FC236}">
              <a16:creationId xmlns:a16="http://schemas.microsoft.com/office/drawing/2014/main" id="{5EFE0B6C-EFAA-412A-A81E-0D4B94FAFBBA}"/>
            </a:ext>
          </a:extLst>
        </xdr:cNvPr>
        <xdr:cNvSpPr txBox="1">
          <a:spLocks noChangeArrowheads="1"/>
        </xdr:cNvSpPr>
      </xdr:nvSpPr>
      <xdr:spPr bwMode="auto">
        <a:xfrm>
          <a:off x="3924300" y="5133975"/>
          <a:ext cx="381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466725</xdr:colOff>
      <xdr:row>252</xdr:row>
      <xdr:rowOff>9525</xdr:rowOff>
    </xdr:from>
    <xdr:to>
      <xdr:col>2</xdr:col>
      <xdr:colOff>657225</xdr:colOff>
      <xdr:row>253</xdr:row>
      <xdr:rowOff>0</xdr:rowOff>
    </xdr:to>
    <xdr:sp macro="" textlink="">
      <xdr:nvSpPr>
        <xdr:cNvPr id="5" name="Text 4">
          <a:extLst>
            <a:ext uri="{FF2B5EF4-FFF2-40B4-BE49-F238E27FC236}">
              <a16:creationId xmlns:a16="http://schemas.microsoft.com/office/drawing/2014/main" id="{02AFA92F-BA40-4C6F-8A1E-93625B1AAFDB}"/>
            </a:ext>
          </a:extLst>
        </xdr:cNvPr>
        <xdr:cNvSpPr txBox="1">
          <a:spLocks noChangeArrowheads="1"/>
        </xdr:cNvSpPr>
      </xdr:nvSpPr>
      <xdr:spPr bwMode="auto">
        <a:xfrm>
          <a:off x="3924300" y="6276975"/>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2</xdr:col>
      <xdr:colOff>342900</xdr:colOff>
      <xdr:row>249</xdr:row>
      <xdr:rowOff>19050</xdr:rowOff>
    </xdr:from>
    <xdr:to>
      <xdr:col>2</xdr:col>
      <xdr:colOff>514350</xdr:colOff>
      <xdr:row>250</xdr:row>
      <xdr:rowOff>9525</xdr:rowOff>
    </xdr:to>
    <xdr:sp macro="" textlink="">
      <xdr:nvSpPr>
        <xdr:cNvPr id="6" name="Text 1">
          <a:extLst>
            <a:ext uri="{FF2B5EF4-FFF2-40B4-BE49-F238E27FC236}">
              <a16:creationId xmlns:a16="http://schemas.microsoft.com/office/drawing/2014/main" id="{876A015F-6C57-438A-89B0-C2508AE35E5A}"/>
            </a:ext>
          </a:extLst>
        </xdr:cNvPr>
        <xdr:cNvSpPr txBox="1">
          <a:spLocks noChangeArrowheads="1"/>
        </xdr:cNvSpPr>
      </xdr:nvSpPr>
      <xdr:spPr bwMode="auto">
        <a:xfrm>
          <a:off x="3800475" y="5715000"/>
          <a:ext cx="16192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1697691</xdr:colOff>
      <xdr:row>189</xdr:row>
      <xdr:rowOff>33057</xdr:rowOff>
    </xdr:from>
    <xdr:to>
      <xdr:col>16</xdr:col>
      <xdr:colOff>2202516</xdr:colOff>
      <xdr:row>190</xdr:row>
      <xdr:rowOff>71157</xdr:rowOff>
    </xdr:to>
    <xdr:sp macro="" textlink="">
      <xdr:nvSpPr>
        <xdr:cNvPr id="12" name="Textfeld 11">
          <a:extLst>
            <a:ext uri="{FF2B5EF4-FFF2-40B4-BE49-F238E27FC236}">
              <a16:creationId xmlns:a16="http://schemas.microsoft.com/office/drawing/2014/main" id="{862DAA41-FC22-AAB1-5885-FE8CF2F3A601}"/>
            </a:ext>
          </a:extLst>
        </xdr:cNvPr>
        <xdr:cNvSpPr txBox="1"/>
      </xdr:nvSpPr>
      <xdr:spPr>
        <a:xfrm>
          <a:off x="14438779" y="38065822"/>
          <a:ext cx="504825" cy="2398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000"/>
            <a:t>-0,1%</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pratku\Documents\%23KuPra\L&#228;nd_Gem\BMS\Statistik\0_Bundesl&#228;nder%20insgesamt\BJ%202011\BMStat2011_Bd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102SW\Sozialschutz\Pflegedienstleistungsstatistik\12_BJ%202015\12_5%20Daten\Bundesl&#228;nder\Web\11_Ausgaben%20und%20Einnahmen%20im%20Bereich%20Pflege-%20und%20Betreuungsdienste%202011%20und%202012_06194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TMP\RECEIVE\de9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SSX\AppData\Local\Microsoft\Windows\INetCache\Content.Outlook\8B5CZQTL\Pflegevorsorge%2012a%20Neuzuerkennung_Bld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ien"/>
      <sheetName val="Aufwand"/>
      <sheetName val="Wn"/>
      <sheetName val="St"/>
      <sheetName val="SHV+Gem_Ooe2011"/>
      <sheetName val="U_OSh"/>
      <sheetName val="U_Sh"/>
      <sheetName val="E2"/>
      <sheetName val="A+E"/>
      <sheetName val="A_Sh"/>
      <sheetName val="Bv"/>
      <sheetName val="Hh"/>
      <sheetName val="AllgSh"/>
      <sheetName val="Vgl_A"/>
      <sheetName val="Vgl_P"/>
      <sheetName val="Tabelle1"/>
      <sheetName val="Ö2_G"/>
      <sheetName val="Ö2_T"/>
      <sheetName val="HP6"/>
      <sheetName val="HP5"/>
      <sheetName val="HP4"/>
      <sheetName val="HP3"/>
      <sheetName val="HP2"/>
      <sheetName val="HP1"/>
      <sheetName val="Ü"/>
      <sheetName val="Ö2"/>
      <sheetName val="Ö3"/>
      <sheetName val="B1"/>
      <sheetName val="B2"/>
      <sheetName val="B2+"/>
      <sheetName val="K1"/>
      <sheetName val="K2"/>
      <sheetName val="K3"/>
      <sheetName val="N1"/>
      <sheetName val="N2"/>
      <sheetName val="N2+"/>
      <sheetName val="O1"/>
      <sheetName val="O2"/>
      <sheetName val="O2+"/>
      <sheetName val="O3"/>
      <sheetName val="S1"/>
      <sheetName val="S2"/>
      <sheetName val="S3"/>
      <sheetName val="ST1"/>
      <sheetName val="ST2"/>
      <sheetName val="ST2+"/>
      <sheetName val="T1"/>
      <sheetName val="T2"/>
      <sheetName val="V1"/>
      <sheetName val="V2"/>
      <sheetName val="V3"/>
      <sheetName val="W1"/>
      <sheetName val="W2"/>
      <sheetName val="W3"/>
      <sheetName val="Erl"/>
      <sheetName val="Österrei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ow r="4">
          <cell r="B4" t="str">
            <v>Personen</v>
          </cell>
        </row>
        <row r="5">
          <cell r="A5" t="str">
            <v>Insgesamt</v>
          </cell>
        </row>
        <row r="6">
          <cell r="A6" t="str">
            <v>Alleinstehende4)</v>
          </cell>
        </row>
        <row r="7">
          <cell r="A7" t="str">
            <v>Insgesamt</v>
          </cell>
        </row>
        <row r="8">
          <cell r="A8" t="str">
            <v xml:space="preserve"> ≥ 60/65 Jahre</v>
          </cell>
        </row>
        <row r="9">
          <cell r="A9" t="str">
            <v>&lt; 60/65 Jahre</v>
          </cell>
        </row>
        <row r="10">
          <cell r="A10" t="str">
            <v>Paare ohne Kinder</v>
          </cell>
        </row>
        <row r="11">
          <cell r="A11" t="str">
            <v>Insgesamt</v>
          </cell>
        </row>
        <row r="12">
          <cell r="A12" t="str">
            <v xml:space="preserve"> ≥ 60/65 Jahre</v>
          </cell>
        </row>
        <row r="13">
          <cell r="A13" t="str">
            <v>&lt; 60/65 Jahre</v>
          </cell>
        </row>
        <row r="14">
          <cell r="A14" t="str">
            <v>Alleinerziehende</v>
          </cell>
        </row>
        <row r="15">
          <cell r="A15" t="str">
            <v>Insgesamt</v>
          </cell>
        </row>
        <row r="16">
          <cell r="A16" t="str">
            <v>1 Kind</v>
          </cell>
        </row>
        <row r="17">
          <cell r="A17" t="str">
            <v>2 Kinder</v>
          </cell>
        </row>
        <row r="18">
          <cell r="A18" t="str">
            <v>3 Kinder</v>
          </cell>
        </row>
        <row r="19">
          <cell r="A19" t="str">
            <v>4 oder mehr Kinder</v>
          </cell>
        </row>
        <row r="20">
          <cell r="A20" t="str">
            <v>Paare mit Kindern</v>
          </cell>
        </row>
        <row r="21">
          <cell r="A21" t="str">
            <v>Insgesamt</v>
          </cell>
        </row>
        <row r="22">
          <cell r="A22" t="str">
            <v>1 Kind</v>
          </cell>
        </row>
        <row r="23">
          <cell r="A23" t="str">
            <v>2 Kinder</v>
          </cell>
        </row>
        <row r="24">
          <cell r="A24" t="str">
            <v>3 Kinder</v>
          </cell>
        </row>
        <row r="25">
          <cell r="A25" t="str">
            <v>4 oder mehr Kinder</v>
          </cell>
        </row>
      </sheetData>
      <sheetData sheetId="23">
        <row r="5">
          <cell r="B5" t="str">
            <v>Personen</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3)"/>
      <sheetName val="Tabelle (2)"/>
      <sheetName val="Tabelle"/>
    </sheetNames>
    <sheetDataSet>
      <sheetData sheetId="0"/>
      <sheetData sheetId="1"/>
      <sheetData sheetId="2">
        <row r="5">
          <cell r="B5" t="str">
            <v>Bruttoausgaben</v>
          </cell>
          <cell r="C5">
            <v>0</v>
          </cell>
          <cell r="D5">
            <v>0</v>
          </cell>
          <cell r="E5">
            <v>0</v>
          </cell>
        </row>
        <row r="6">
          <cell r="A6" t="str">
            <v>Österreich</v>
          </cell>
          <cell r="B6">
            <v>2875072365.4675002</v>
          </cell>
          <cell r="C6">
            <v>3043212450.9173865</v>
          </cell>
          <cell r="D6">
            <v>168140085.44988632</v>
          </cell>
          <cell r="E6">
            <v>5.8482035954787506</v>
          </cell>
        </row>
        <row r="16">
          <cell r="B16" t="str">
            <v>Beiträge und Ersätze</v>
          </cell>
          <cell r="C16">
            <v>0</v>
          </cell>
          <cell r="D16">
            <v>0</v>
          </cell>
          <cell r="E16">
            <v>0</v>
          </cell>
        </row>
        <row r="17">
          <cell r="A17" t="str">
            <v>Österreich</v>
          </cell>
          <cell r="B17">
            <v>1178843926.76</v>
          </cell>
          <cell r="C17">
            <v>1226692624.3600001</v>
          </cell>
          <cell r="D17">
            <v>47848697.600000143</v>
          </cell>
          <cell r="E17">
            <v>4.0589510208964015</v>
          </cell>
        </row>
        <row r="27">
          <cell r="B27" t="str">
            <v>Sonstige Einnahmen</v>
          </cell>
          <cell r="C27">
            <v>0</v>
          </cell>
          <cell r="D27">
            <v>0</v>
          </cell>
          <cell r="E27">
            <v>0</v>
          </cell>
        </row>
        <row r="28">
          <cell r="A28" t="str">
            <v>Österreich</v>
          </cell>
          <cell r="B28">
            <v>146280561.20545453</v>
          </cell>
          <cell r="C28">
            <v>150694868.53625011</v>
          </cell>
          <cell r="D28">
            <v>4414307.3307955861</v>
          </cell>
          <cell r="E28">
            <v>3.0176992037893342</v>
          </cell>
        </row>
        <row r="38">
          <cell r="B38" t="str">
            <v>Nettoausgaben 2)</v>
          </cell>
          <cell r="C38">
            <v>0</v>
          </cell>
          <cell r="D38">
            <v>0</v>
          </cell>
          <cell r="E38">
            <v>0</v>
          </cell>
        </row>
        <row r="39">
          <cell r="A39" t="str">
            <v>Österreich</v>
          </cell>
          <cell r="B39">
            <v>1549947877.5020454</v>
          </cell>
          <cell r="C39">
            <v>1665824958.0211375</v>
          </cell>
          <cell r="D39">
            <v>115877080.51909208</v>
          </cell>
          <cell r="E39">
            <v>7.4761920836876072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stdeutschland"/>
      <sheetName val="Schemes list"/>
      <sheetName val="Data 1990"/>
      <sheetName val="Data 1991"/>
      <sheetName val="Data 1992"/>
      <sheetName val="Data 1993"/>
      <sheetName val="Data 1994"/>
      <sheetName val="Data 1995"/>
      <sheetName val="Data 1996"/>
      <sheetName val="Data 1997"/>
      <sheetName val="Data 1998"/>
      <sheetName val="Data 1999"/>
      <sheetName val="Schemes"/>
      <sheetName val="Data  1996"/>
      <sheetName val="1999 Estim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1"/>
      <sheetName val="Tab2"/>
      <sheetName val="Tab3"/>
      <sheetName val="Tab4"/>
      <sheetName val="Tab5"/>
      <sheetName val="Tab6"/>
      <sheetName val="Tab7"/>
      <sheetName val="Tab8"/>
      <sheetName val="Tab9"/>
      <sheetName val="Tab10"/>
      <sheetName val="Tab11"/>
      <sheetName val="Österreich"/>
    </sheetNames>
    <sheetDataSet>
      <sheetData sheetId="0" refreshError="1"/>
      <sheetData sheetId="1">
        <row r="5">
          <cell r="B5">
            <v>21575</v>
          </cell>
        </row>
      </sheetData>
      <sheetData sheetId="2">
        <row r="5">
          <cell r="B5">
            <v>22444</v>
          </cell>
        </row>
      </sheetData>
      <sheetData sheetId="3">
        <row r="5">
          <cell r="B5">
            <v>4517</v>
          </cell>
        </row>
      </sheetData>
      <sheetData sheetId="4">
        <row r="5">
          <cell r="B5">
            <v>16481</v>
          </cell>
        </row>
      </sheetData>
      <sheetData sheetId="5">
        <row r="5">
          <cell r="B5">
            <v>16810</v>
          </cell>
        </row>
      </sheetData>
      <sheetData sheetId="6">
        <row r="5">
          <cell r="B5">
            <v>8865</v>
          </cell>
        </row>
      </sheetData>
      <sheetData sheetId="7">
        <row r="5">
          <cell r="B5">
            <v>6090</v>
          </cell>
        </row>
      </sheetData>
      <sheetData sheetId="8">
        <row r="5">
          <cell r="B5">
            <v>8421</v>
          </cell>
        </row>
      </sheetData>
      <sheetData sheetId="9">
        <row r="5">
          <cell r="B5">
            <v>4257</v>
          </cell>
        </row>
      </sheetData>
      <sheetData sheetId="10">
        <row r="5">
          <cell r="B5">
            <v>349</v>
          </cell>
        </row>
      </sheetData>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367C80-A702-44B1-A9F2-5A4A9FBF22F3}" name="Tabelle132" displayName="Tabelle132" ref="B816:I827" totalsRowShown="0" headerRowDxfId="10" dataDxfId="9" tableBorderDxfId="8">
  <tableColumns count="8">
    <tableColumn id="1" xr3:uid="{622E3ABC-DE15-4883-BBEF-9BE97261A367}" name="Jahr " dataDxfId="7"/>
    <tableColumn id="2" xr3:uid="{22B38138-A648-4AB4-974D-FF9AFDB0F74B}" name="eingebrachte Klagen" dataDxfId="6"/>
    <tableColumn id="3" xr3:uid="{B876547D-8F70-4B21-B8E5-248458FB738F}" name="Anteil der Klagen an den Entscheidungen" dataDxfId="5"/>
    <tableColumn id="4" xr3:uid="{04DFFF89-DCEA-4FA9-8CB4-AFEADC38F9FD}" name="davon Stattgebungen" dataDxfId="4"/>
    <tableColumn id="5" xr3:uid="{9FA411C3-CFF8-4615-9D3D-19F7884A906F}" name="davon Vergleiche" dataDxfId="3"/>
    <tableColumn id="6" xr3:uid="{8A6FF6D1-EF90-4B01-A9BF-8E47B19F23CE}" name="davon Klagsrücknahmen" dataDxfId="2"/>
    <tableColumn id="7" xr3:uid="{6F7887D7-B917-4914-9E58-EEABBBE8B793}" name="davon Abweisungen" dataDxfId="1"/>
    <tableColumn id="8" xr3:uid="{34C06C01-C46D-45E3-B6D3-6A7B028A20D2}" name="Sonstige Erledigungen" dataDxfId="0"/>
  </tableColumns>
  <tableStyleInfo name="TableStyleLight15"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W43"/>
  <sheetViews>
    <sheetView tabSelected="1" showWhiteSpace="0" view="pageLayout" zoomScaleNormal="100" workbookViewId="0">
      <selection activeCell="B2" sqref="B2"/>
    </sheetView>
  </sheetViews>
  <sheetFormatPr baseColWidth="10" defaultColWidth="11.42578125" defaultRowHeight="15" x14ac:dyDescent="0.25"/>
  <cols>
    <col min="1" max="1" width="7.140625" style="774" customWidth="1"/>
    <col min="2" max="8" width="11.42578125" style="774"/>
    <col min="9" max="9" width="9.85546875" style="774" customWidth="1"/>
    <col min="10" max="11" width="11.42578125" style="774" customWidth="1"/>
    <col min="12" max="16" width="11.42578125" style="774"/>
    <col min="17" max="17" width="10.42578125" style="774" customWidth="1"/>
    <col min="18" max="16384" width="11.42578125" style="774"/>
  </cols>
  <sheetData>
    <row r="1" spans="2:23" ht="33.75" x14ac:dyDescent="0.5">
      <c r="B1" s="796" t="s">
        <v>1048</v>
      </c>
      <c r="J1" s="797" t="s">
        <v>1091</v>
      </c>
      <c r="K1" s="798"/>
      <c r="L1" s="798"/>
      <c r="M1" s="799"/>
    </row>
    <row r="2" spans="2:23" ht="29.25" customHeight="1" x14ac:dyDescent="0.5">
      <c r="B2" s="794" t="s">
        <v>1227</v>
      </c>
      <c r="J2" s="797"/>
      <c r="K2" s="798"/>
      <c r="L2" s="798"/>
      <c r="M2" s="798"/>
      <c r="N2" s="795"/>
      <c r="Q2" s="802"/>
      <c r="R2" s="803"/>
      <c r="S2" s="803"/>
      <c r="T2" s="803"/>
      <c r="U2" s="803"/>
      <c r="V2" s="803"/>
      <c r="W2" s="804"/>
    </row>
    <row r="3" spans="2:23" ht="12.75" customHeight="1" x14ac:dyDescent="0.25">
      <c r="B3" s="868" t="s">
        <v>1224</v>
      </c>
      <c r="C3" s="877"/>
      <c r="D3" s="877"/>
      <c r="E3" s="877"/>
      <c r="F3" s="877"/>
      <c r="G3" s="878"/>
      <c r="J3" s="849" t="s">
        <v>1052</v>
      </c>
      <c r="K3" s="850"/>
      <c r="L3" s="850"/>
      <c r="M3" s="850"/>
      <c r="N3" s="851"/>
      <c r="Q3" s="879" t="s">
        <v>1089</v>
      </c>
      <c r="R3" s="880"/>
      <c r="S3" s="880"/>
      <c r="T3" s="880"/>
      <c r="U3" s="880"/>
      <c r="V3" s="880"/>
      <c r="W3" s="881"/>
    </row>
    <row r="4" spans="2:23" ht="21" customHeight="1" x14ac:dyDescent="0.25">
      <c r="B4" s="862"/>
      <c r="C4" s="863"/>
      <c r="D4" s="863"/>
      <c r="E4" s="863"/>
      <c r="F4" s="863"/>
      <c r="G4" s="864"/>
      <c r="H4" s="786"/>
      <c r="J4" s="852" t="s">
        <v>1056</v>
      </c>
      <c r="K4" s="853"/>
      <c r="L4" s="853"/>
      <c r="M4" s="853"/>
      <c r="N4" s="854"/>
      <c r="Q4" s="882"/>
      <c r="R4" s="883"/>
      <c r="S4" s="883"/>
      <c r="T4" s="883"/>
      <c r="U4" s="883"/>
      <c r="V4" s="883"/>
      <c r="W4" s="884"/>
    </row>
    <row r="5" spans="2:23" ht="15" customHeight="1" x14ac:dyDescent="0.25">
      <c r="B5" s="862"/>
      <c r="C5" s="863"/>
      <c r="D5" s="863"/>
      <c r="E5" s="863"/>
      <c r="F5" s="863"/>
      <c r="G5" s="864"/>
      <c r="H5" s="787"/>
      <c r="J5" s="849" t="s">
        <v>1053</v>
      </c>
      <c r="K5" s="850"/>
      <c r="L5" s="850"/>
      <c r="M5" s="850"/>
      <c r="N5" s="851"/>
      <c r="Q5" s="882"/>
      <c r="R5" s="883"/>
      <c r="S5" s="883"/>
      <c r="T5" s="883"/>
      <c r="U5" s="883"/>
      <c r="V5" s="883"/>
      <c r="W5" s="884"/>
    </row>
    <row r="6" spans="2:23" ht="15" customHeight="1" x14ac:dyDescent="0.25">
      <c r="B6" s="862"/>
      <c r="C6" s="863"/>
      <c r="D6" s="863"/>
      <c r="E6" s="863"/>
      <c r="F6" s="863"/>
      <c r="G6" s="864"/>
      <c r="H6" s="787"/>
      <c r="J6" s="852" t="s">
        <v>1057</v>
      </c>
      <c r="K6" s="853"/>
      <c r="L6" s="853"/>
      <c r="M6" s="853"/>
      <c r="N6" s="854"/>
      <c r="Q6" s="882"/>
      <c r="R6" s="883"/>
      <c r="S6" s="883"/>
      <c r="T6" s="883"/>
      <c r="U6" s="883"/>
      <c r="V6" s="883"/>
      <c r="W6" s="884"/>
    </row>
    <row r="7" spans="2:23" ht="15" customHeight="1" x14ac:dyDescent="0.25">
      <c r="B7" s="862"/>
      <c r="C7" s="863"/>
      <c r="D7" s="863"/>
      <c r="E7" s="863"/>
      <c r="F7" s="863"/>
      <c r="G7" s="864"/>
      <c r="H7" s="787"/>
      <c r="J7" s="849" t="s">
        <v>1054</v>
      </c>
      <c r="K7" s="850"/>
      <c r="L7" s="850"/>
      <c r="M7" s="850"/>
      <c r="N7" s="851"/>
      <c r="Q7" s="882" t="s">
        <v>1090</v>
      </c>
      <c r="R7" s="883"/>
      <c r="S7" s="883"/>
      <c r="T7" s="883"/>
      <c r="U7" s="883"/>
      <c r="V7" s="883"/>
      <c r="W7" s="800"/>
    </row>
    <row r="8" spans="2:23" ht="15" customHeight="1" x14ac:dyDescent="0.25">
      <c r="B8" s="862"/>
      <c r="C8" s="863"/>
      <c r="D8" s="863"/>
      <c r="E8" s="863"/>
      <c r="F8" s="863"/>
      <c r="G8" s="864"/>
      <c r="H8" s="787"/>
      <c r="J8" s="859" t="s">
        <v>1055</v>
      </c>
      <c r="K8" s="860"/>
      <c r="L8" s="860"/>
      <c r="M8" s="860"/>
      <c r="N8" s="861"/>
      <c r="Q8" s="882"/>
      <c r="R8" s="883"/>
      <c r="S8" s="883"/>
      <c r="T8" s="883"/>
      <c r="U8" s="883"/>
      <c r="V8" s="883"/>
      <c r="W8" s="800"/>
    </row>
    <row r="9" spans="2:23" ht="15" customHeight="1" x14ac:dyDescent="0.25">
      <c r="B9" s="865"/>
      <c r="C9" s="866"/>
      <c r="D9" s="866"/>
      <c r="E9" s="866"/>
      <c r="F9" s="866"/>
      <c r="G9" s="867"/>
      <c r="H9" s="788"/>
      <c r="J9" s="852" t="s">
        <v>1058</v>
      </c>
      <c r="K9" s="853"/>
      <c r="L9" s="853"/>
      <c r="M9" s="853"/>
      <c r="N9" s="854"/>
      <c r="Q9" s="882"/>
      <c r="R9" s="883"/>
      <c r="S9" s="883"/>
      <c r="T9" s="883"/>
      <c r="U9" s="883"/>
      <c r="V9" s="883"/>
      <c r="W9" s="800"/>
    </row>
    <row r="10" spans="2:23" ht="15.75" customHeight="1" x14ac:dyDescent="0.25">
      <c r="B10" s="868" t="s">
        <v>1225</v>
      </c>
      <c r="C10" s="869"/>
      <c r="D10" s="869"/>
      <c r="E10" s="869"/>
      <c r="F10" s="869"/>
      <c r="G10" s="870"/>
      <c r="H10" s="789"/>
      <c r="J10" s="859" t="s">
        <v>1059</v>
      </c>
      <c r="K10" s="860"/>
      <c r="L10" s="860"/>
      <c r="M10" s="860"/>
      <c r="N10" s="861"/>
      <c r="Q10" s="882"/>
      <c r="R10" s="883"/>
      <c r="S10" s="883"/>
      <c r="T10" s="883"/>
      <c r="U10" s="883"/>
      <c r="V10" s="883"/>
      <c r="W10" s="800"/>
    </row>
    <row r="11" spans="2:23" ht="15" customHeight="1" x14ac:dyDescent="0.25">
      <c r="B11" s="871"/>
      <c r="C11" s="872"/>
      <c r="D11" s="872"/>
      <c r="E11" s="872"/>
      <c r="F11" s="872"/>
      <c r="G11" s="873"/>
      <c r="H11" s="790"/>
      <c r="J11" s="852" t="s">
        <v>1060</v>
      </c>
      <c r="K11" s="853"/>
      <c r="L11" s="853"/>
      <c r="M11" s="853"/>
      <c r="N11" s="854"/>
      <c r="Q11" s="882"/>
      <c r="R11" s="883"/>
      <c r="S11" s="883"/>
      <c r="T11" s="883"/>
      <c r="U11" s="883"/>
      <c r="V11" s="883"/>
      <c r="W11" s="800"/>
    </row>
    <row r="12" spans="2:23" ht="15" customHeight="1" x14ac:dyDescent="0.25">
      <c r="B12" s="871"/>
      <c r="C12" s="872"/>
      <c r="D12" s="872"/>
      <c r="E12" s="872"/>
      <c r="F12" s="872"/>
      <c r="G12" s="873"/>
      <c r="H12" s="790"/>
      <c r="J12" s="859" t="s">
        <v>1061</v>
      </c>
      <c r="K12" s="860"/>
      <c r="L12" s="860"/>
      <c r="M12" s="860"/>
      <c r="N12" s="861"/>
      <c r="Q12" s="882"/>
      <c r="R12" s="883"/>
      <c r="S12" s="883"/>
      <c r="T12" s="883"/>
      <c r="U12" s="883"/>
      <c r="V12" s="883"/>
      <c r="W12" s="800"/>
    </row>
    <row r="13" spans="2:23" ht="15" customHeight="1" x14ac:dyDescent="0.25">
      <c r="B13" s="871"/>
      <c r="C13" s="872"/>
      <c r="D13" s="872"/>
      <c r="E13" s="872"/>
      <c r="F13" s="872"/>
      <c r="G13" s="873"/>
      <c r="H13" s="790"/>
      <c r="J13" s="852" t="s">
        <v>1062</v>
      </c>
      <c r="K13" s="853"/>
      <c r="L13" s="853"/>
      <c r="M13" s="853"/>
      <c r="N13" s="854"/>
      <c r="Q13" s="882"/>
      <c r="R13" s="883"/>
      <c r="S13" s="883"/>
      <c r="T13" s="883"/>
      <c r="U13" s="883"/>
      <c r="V13" s="883"/>
      <c r="W13" s="800"/>
    </row>
    <row r="14" spans="2:23" ht="15" customHeight="1" x14ac:dyDescent="0.25">
      <c r="B14" s="871"/>
      <c r="C14" s="872"/>
      <c r="D14" s="872"/>
      <c r="E14" s="872"/>
      <c r="F14" s="872"/>
      <c r="G14" s="873"/>
      <c r="H14" s="790"/>
      <c r="J14" s="859" t="s">
        <v>1063</v>
      </c>
      <c r="K14" s="860"/>
      <c r="L14" s="860"/>
      <c r="M14" s="860"/>
      <c r="N14" s="861"/>
      <c r="Q14" s="882"/>
      <c r="R14" s="883"/>
      <c r="S14" s="883"/>
      <c r="T14" s="883"/>
      <c r="U14" s="883"/>
      <c r="V14" s="883"/>
      <c r="W14" s="800"/>
    </row>
    <row r="15" spans="2:23" ht="15" customHeight="1" x14ac:dyDescent="0.25">
      <c r="B15" s="871"/>
      <c r="C15" s="872"/>
      <c r="D15" s="872"/>
      <c r="E15" s="872"/>
      <c r="F15" s="872"/>
      <c r="G15" s="873"/>
      <c r="H15" s="790"/>
      <c r="J15" s="852" t="s">
        <v>1064</v>
      </c>
      <c r="K15" s="853"/>
      <c r="L15" s="853"/>
      <c r="M15" s="853"/>
      <c r="N15" s="854"/>
      <c r="Q15" s="882"/>
      <c r="R15" s="883"/>
      <c r="S15" s="883"/>
      <c r="T15" s="883"/>
      <c r="U15" s="883"/>
      <c r="V15" s="883"/>
      <c r="W15" s="801"/>
    </row>
    <row r="16" spans="2:23" ht="12.75" customHeight="1" x14ac:dyDescent="0.25">
      <c r="B16" s="874"/>
      <c r="C16" s="875"/>
      <c r="D16" s="875"/>
      <c r="E16" s="875"/>
      <c r="F16" s="875"/>
      <c r="G16" s="876"/>
      <c r="H16" s="791"/>
      <c r="J16" s="859" t="s">
        <v>1065</v>
      </c>
      <c r="K16" s="860"/>
      <c r="L16" s="860"/>
      <c r="M16" s="860"/>
      <c r="N16" s="861"/>
      <c r="Q16" s="882"/>
      <c r="R16" s="883"/>
      <c r="S16" s="883"/>
      <c r="T16" s="883"/>
      <c r="U16" s="883"/>
      <c r="V16" s="883"/>
    </row>
    <row r="17" spans="2:22" ht="12" customHeight="1" x14ac:dyDescent="0.25">
      <c r="B17" s="868" t="s">
        <v>1051</v>
      </c>
      <c r="C17" s="869"/>
      <c r="D17" s="869"/>
      <c r="E17" s="869"/>
      <c r="F17" s="869"/>
      <c r="G17" s="870"/>
      <c r="H17" s="789"/>
      <c r="J17" s="852" t="s">
        <v>1066</v>
      </c>
      <c r="K17" s="853"/>
      <c r="L17" s="853"/>
      <c r="M17" s="853"/>
      <c r="N17" s="854"/>
      <c r="Q17" s="885"/>
      <c r="R17" s="886"/>
      <c r="S17" s="886"/>
      <c r="T17" s="886"/>
      <c r="U17" s="886"/>
      <c r="V17" s="886"/>
    </row>
    <row r="18" spans="2:22" ht="15" customHeight="1" x14ac:dyDescent="0.25">
      <c r="B18" s="871"/>
      <c r="C18" s="872"/>
      <c r="D18" s="872"/>
      <c r="E18" s="872"/>
      <c r="F18" s="872"/>
      <c r="G18" s="873"/>
      <c r="H18" s="790"/>
      <c r="J18" s="859" t="s">
        <v>1065</v>
      </c>
      <c r="K18" s="860"/>
      <c r="L18" s="860"/>
      <c r="M18" s="860"/>
      <c r="N18" s="861"/>
    </row>
    <row r="19" spans="2:22" ht="12" customHeight="1" x14ac:dyDescent="0.25">
      <c r="B19" s="874"/>
      <c r="C19" s="875"/>
      <c r="D19" s="875"/>
      <c r="E19" s="875"/>
      <c r="F19" s="875"/>
      <c r="G19" s="876"/>
      <c r="H19" s="791"/>
      <c r="J19" s="852" t="s">
        <v>1066</v>
      </c>
      <c r="K19" s="853"/>
      <c r="L19" s="853"/>
      <c r="M19" s="853"/>
      <c r="N19" s="854"/>
    </row>
    <row r="20" spans="2:22" ht="15" customHeight="1" x14ac:dyDescent="0.25">
      <c r="B20" s="868" t="s">
        <v>1050</v>
      </c>
      <c r="C20" s="869"/>
      <c r="D20" s="869"/>
      <c r="E20" s="869"/>
      <c r="F20" s="869"/>
      <c r="G20" s="870"/>
      <c r="H20" s="789"/>
      <c r="J20" s="859" t="s">
        <v>1067</v>
      </c>
      <c r="K20" s="860"/>
      <c r="L20" s="860"/>
      <c r="M20" s="860"/>
      <c r="N20" s="861"/>
    </row>
    <row r="21" spans="2:22" ht="15" customHeight="1" x14ac:dyDescent="0.25">
      <c r="B21" s="871"/>
      <c r="C21" s="872"/>
      <c r="D21" s="872"/>
      <c r="E21" s="872"/>
      <c r="F21" s="872"/>
      <c r="G21" s="873"/>
      <c r="H21" s="790"/>
      <c r="J21" s="852" t="s">
        <v>1077</v>
      </c>
      <c r="K21" s="853"/>
      <c r="L21" s="853"/>
      <c r="M21" s="853"/>
      <c r="N21" s="854"/>
    </row>
    <row r="22" spans="2:22" ht="15" customHeight="1" x14ac:dyDescent="0.25">
      <c r="B22" s="874"/>
      <c r="C22" s="875"/>
      <c r="D22" s="875"/>
      <c r="E22" s="875"/>
      <c r="F22" s="875"/>
      <c r="G22" s="876"/>
      <c r="H22" s="791"/>
      <c r="J22" s="859" t="s">
        <v>1068</v>
      </c>
      <c r="K22" s="860"/>
      <c r="L22" s="860"/>
      <c r="M22" s="860"/>
      <c r="N22" s="861"/>
    </row>
    <row r="23" spans="2:22" ht="15" customHeight="1" x14ac:dyDescent="0.25">
      <c r="B23" s="868" t="s">
        <v>1226</v>
      </c>
      <c r="C23" s="877"/>
      <c r="D23" s="877"/>
      <c r="E23" s="877"/>
      <c r="F23" s="877"/>
      <c r="G23" s="878"/>
      <c r="H23" s="783"/>
      <c r="J23" s="852" t="s">
        <v>1078</v>
      </c>
      <c r="K23" s="853"/>
      <c r="L23" s="853"/>
      <c r="M23" s="853"/>
      <c r="N23" s="854"/>
    </row>
    <row r="24" spans="2:22" ht="15" customHeight="1" x14ac:dyDescent="0.25">
      <c r="B24" s="862"/>
      <c r="C24" s="863"/>
      <c r="D24" s="863"/>
      <c r="E24" s="863"/>
      <c r="F24" s="863"/>
      <c r="G24" s="864"/>
      <c r="H24" s="784"/>
      <c r="J24" s="859" t="s">
        <v>1069</v>
      </c>
      <c r="K24" s="860"/>
      <c r="L24" s="860"/>
      <c r="M24" s="860"/>
      <c r="N24" s="861"/>
    </row>
    <row r="25" spans="2:22" ht="15" customHeight="1" x14ac:dyDescent="0.25">
      <c r="B25" s="862"/>
      <c r="C25" s="863"/>
      <c r="D25" s="863"/>
      <c r="E25" s="863"/>
      <c r="F25" s="863"/>
      <c r="G25" s="864"/>
      <c r="H25" s="784"/>
      <c r="J25" s="852" t="s">
        <v>1079</v>
      </c>
      <c r="K25" s="853"/>
      <c r="L25" s="853"/>
      <c r="M25" s="853"/>
      <c r="N25" s="854"/>
    </row>
    <row r="26" spans="2:22" ht="15" customHeight="1" x14ac:dyDescent="0.25">
      <c r="B26" s="865"/>
      <c r="C26" s="866"/>
      <c r="D26" s="866"/>
      <c r="E26" s="866"/>
      <c r="F26" s="866"/>
      <c r="G26" s="867"/>
      <c r="H26" s="785"/>
      <c r="J26" s="859" t="s">
        <v>1070</v>
      </c>
      <c r="K26" s="860"/>
      <c r="L26" s="860"/>
      <c r="M26" s="860"/>
      <c r="N26" s="861"/>
    </row>
    <row r="27" spans="2:22" ht="15" customHeight="1" x14ac:dyDescent="0.25">
      <c r="B27" s="887" t="s">
        <v>1049</v>
      </c>
      <c r="C27" s="888"/>
      <c r="D27" s="888"/>
      <c r="E27" s="888"/>
      <c r="F27" s="888"/>
      <c r="G27" s="889"/>
      <c r="H27" s="792"/>
      <c r="J27" s="852" t="s">
        <v>1080</v>
      </c>
      <c r="K27" s="853"/>
      <c r="L27" s="853"/>
      <c r="M27" s="853"/>
      <c r="N27" s="854"/>
    </row>
    <row r="28" spans="2:22" ht="15" customHeight="1" x14ac:dyDescent="0.25">
      <c r="B28" s="890"/>
      <c r="C28" s="891"/>
      <c r="D28" s="891"/>
      <c r="E28" s="891"/>
      <c r="F28" s="891"/>
      <c r="G28" s="892"/>
      <c r="H28" s="793"/>
      <c r="J28" s="859" t="s">
        <v>1071</v>
      </c>
      <c r="K28" s="860"/>
      <c r="L28" s="860"/>
      <c r="M28" s="860"/>
      <c r="N28" s="861"/>
    </row>
    <row r="29" spans="2:22" ht="15" customHeight="1" x14ac:dyDescent="0.25">
      <c r="B29" s="868" t="s">
        <v>1087</v>
      </c>
      <c r="C29" s="877"/>
      <c r="D29" s="877"/>
      <c r="E29" s="877"/>
      <c r="F29" s="877"/>
      <c r="G29" s="878"/>
      <c r="H29" s="783"/>
      <c r="J29" s="852" t="s">
        <v>1081</v>
      </c>
      <c r="K29" s="853"/>
      <c r="L29" s="853"/>
      <c r="M29" s="853"/>
      <c r="N29" s="854"/>
    </row>
    <row r="30" spans="2:22" ht="15" customHeight="1" x14ac:dyDescent="0.25">
      <c r="B30" s="862"/>
      <c r="C30" s="863"/>
      <c r="D30" s="863"/>
      <c r="E30" s="863"/>
      <c r="F30" s="863"/>
      <c r="G30" s="864"/>
      <c r="H30" s="784"/>
      <c r="J30" s="859" t="s">
        <v>1075</v>
      </c>
      <c r="K30" s="860"/>
      <c r="L30" s="860"/>
      <c r="M30" s="860"/>
      <c r="N30" s="861"/>
    </row>
    <row r="31" spans="2:22" ht="15" customHeight="1" x14ac:dyDescent="0.25">
      <c r="B31" s="862"/>
      <c r="C31" s="863"/>
      <c r="D31" s="863"/>
      <c r="E31" s="863"/>
      <c r="F31" s="863"/>
      <c r="G31" s="864"/>
      <c r="H31" s="784"/>
      <c r="J31" s="852" t="s">
        <v>1082</v>
      </c>
      <c r="K31" s="853"/>
      <c r="L31" s="853"/>
      <c r="M31" s="853"/>
      <c r="N31" s="854"/>
    </row>
    <row r="32" spans="2:22" ht="15" customHeight="1" x14ac:dyDescent="0.25">
      <c r="B32" s="862"/>
      <c r="C32" s="863"/>
      <c r="D32" s="863"/>
      <c r="E32" s="863"/>
      <c r="F32" s="863"/>
      <c r="G32" s="864"/>
      <c r="H32" s="784"/>
      <c r="J32" s="859" t="s">
        <v>1072</v>
      </c>
      <c r="K32" s="860"/>
      <c r="L32" s="860"/>
      <c r="M32" s="860"/>
      <c r="N32" s="861"/>
    </row>
    <row r="33" spans="2:23" ht="15" customHeight="1" x14ac:dyDescent="0.25">
      <c r="B33" s="862"/>
      <c r="C33" s="863"/>
      <c r="D33" s="863"/>
      <c r="E33" s="863"/>
      <c r="F33" s="863"/>
      <c r="G33" s="864"/>
      <c r="H33" s="784"/>
      <c r="J33" s="852" t="s">
        <v>1083</v>
      </c>
      <c r="K33" s="853"/>
      <c r="L33" s="853"/>
      <c r="M33" s="853"/>
      <c r="N33" s="854"/>
    </row>
    <row r="34" spans="2:23" ht="15" customHeight="1" x14ac:dyDescent="0.25">
      <c r="B34" s="862"/>
      <c r="C34" s="863"/>
      <c r="D34" s="863"/>
      <c r="E34" s="863"/>
      <c r="F34" s="863"/>
      <c r="G34" s="864"/>
      <c r="H34" s="784"/>
      <c r="J34" s="859" t="s">
        <v>1073</v>
      </c>
      <c r="K34" s="860"/>
      <c r="L34" s="860"/>
      <c r="M34" s="860"/>
      <c r="N34" s="861"/>
    </row>
    <row r="35" spans="2:23" ht="15" customHeight="1" x14ac:dyDescent="0.25">
      <c r="B35" s="862" t="s">
        <v>1088</v>
      </c>
      <c r="C35" s="863"/>
      <c r="D35" s="863"/>
      <c r="E35" s="863"/>
      <c r="F35" s="863"/>
      <c r="G35" s="864"/>
      <c r="H35" s="784"/>
      <c r="J35" s="852" t="s">
        <v>1084</v>
      </c>
      <c r="K35" s="853"/>
      <c r="L35" s="853"/>
      <c r="M35" s="853"/>
      <c r="N35" s="854"/>
    </row>
    <row r="36" spans="2:23" ht="15" customHeight="1" x14ac:dyDescent="0.25">
      <c r="B36" s="862"/>
      <c r="C36" s="863"/>
      <c r="D36" s="863"/>
      <c r="E36" s="863"/>
      <c r="F36" s="863"/>
      <c r="G36" s="864"/>
      <c r="H36" s="784"/>
      <c r="J36" s="859" t="s">
        <v>1074</v>
      </c>
      <c r="K36" s="860"/>
      <c r="L36" s="860"/>
      <c r="M36" s="860"/>
      <c r="N36" s="861"/>
    </row>
    <row r="37" spans="2:23" ht="15" customHeight="1" x14ac:dyDescent="0.25">
      <c r="B37" s="862"/>
      <c r="C37" s="863"/>
      <c r="D37" s="863"/>
      <c r="E37" s="863"/>
      <c r="F37" s="863"/>
      <c r="G37" s="864"/>
      <c r="H37" s="784"/>
      <c r="J37" s="852" t="s">
        <v>1085</v>
      </c>
      <c r="K37" s="853"/>
      <c r="L37" s="853"/>
      <c r="M37" s="853"/>
      <c r="N37" s="854"/>
    </row>
    <row r="38" spans="2:23" ht="15" customHeight="1" x14ac:dyDescent="0.25">
      <c r="B38" s="862"/>
      <c r="C38" s="863"/>
      <c r="D38" s="863"/>
      <c r="E38" s="863"/>
      <c r="F38" s="863"/>
      <c r="G38" s="864"/>
      <c r="H38" s="784"/>
      <c r="J38" s="849" t="s">
        <v>1076</v>
      </c>
      <c r="K38" s="850"/>
      <c r="L38" s="850"/>
      <c r="M38" s="850"/>
      <c r="N38" s="851"/>
    </row>
    <row r="39" spans="2:23" ht="15" customHeight="1" x14ac:dyDescent="0.25">
      <c r="B39" s="865"/>
      <c r="C39" s="866"/>
      <c r="D39" s="866"/>
      <c r="E39" s="866"/>
      <c r="F39" s="866"/>
      <c r="G39" s="867"/>
      <c r="H39" s="785"/>
      <c r="J39" s="852" t="s">
        <v>1086</v>
      </c>
      <c r="K39" s="853"/>
      <c r="L39" s="853"/>
      <c r="M39" s="853"/>
      <c r="N39" s="854"/>
    </row>
    <row r="40" spans="2:23" ht="15" customHeight="1" x14ac:dyDescent="0.25">
      <c r="J40" s="780"/>
    </row>
    <row r="41" spans="2:23" ht="15" customHeight="1" x14ac:dyDescent="0.25">
      <c r="J41" s="780"/>
    </row>
    <row r="42" spans="2:23" ht="66.75" customHeight="1" x14ac:dyDescent="0.5">
      <c r="I42" s="779"/>
      <c r="R42" s="855"/>
      <c r="S42" s="856"/>
      <c r="T42" s="856"/>
      <c r="U42" s="856"/>
      <c r="V42" s="777"/>
      <c r="W42" s="776"/>
    </row>
    <row r="43" spans="2:23" ht="156" customHeight="1" x14ac:dyDescent="0.5">
      <c r="I43" s="779"/>
      <c r="R43" s="857"/>
      <c r="S43" s="858"/>
      <c r="T43" s="858"/>
      <c r="U43" s="858"/>
      <c r="V43" s="778"/>
      <c r="W43" s="775"/>
    </row>
  </sheetData>
  <mergeCells count="48">
    <mergeCell ref="Q3:W6"/>
    <mergeCell ref="Q7:V17"/>
    <mergeCell ref="B23:G26"/>
    <mergeCell ref="B27:G28"/>
    <mergeCell ref="B29:G34"/>
    <mergeCell ref="J3:N3"/>
    <mergeCell ref="J4:N4"/>
    <mergeCell ref="J5:N5"/>
    <mergeCell ref="J6:N6"/>
    <mergeCell ref="J7:N7"/>
    <mergeCell ref="J8:N8"/>
    <mergeCell ref="J9:N9"/>
    <mergeCell ref="J10:N10"/>
    <mergeCell ref="J11:N11"/>
    <mergeCell ref="J21:N21"/>
    <mergeCell ref="J22:N22"/>
    <mergeCell ref="B35:G39"/>
    <mergeCell ref="B10:G16"/>
    <mergeCell ref="B17:G19"/>
    <mergeCell ref="B20:G22"/>
    <mergeCell ref="B3:G9"/>
    <mergeCell ref="J23:N23"/>
    <mergeCell ref="J24:N24"/>
    <mergeCell ref="J17:N17"/>
    <mergeCell ref="J18:N18"/>
    <mergeCell ref="J19:N19"/>
    <mergeCell ref="J20:N20"/>
    <mergeCell ref="J12:N12"/>
    <mergeCell ref="J13:N13"/>
    <mergeCell ref="J14:N14"/>
    <mergeCell ref="J15:N15"/>
    <mergeCell ref="J16:N16"/>
    <mergeCell ref="J38:N38"/>
    <mergeCell ref="J39:N39"/>
    <mergeCell ref="R42:U43"/>
    <mergeCell ref="J25:N25"/>
    <mergeCell ref="J34:N34"/>
    <mergeCell ref="J35:N35"/>
    <mergeCell ref="J36:N36"/>
    <mergeCell ref="J26:N26"/>
    <mergeCell ref="J27:N27"/>
    <mergeCell ref="J28:N28"/>
    <mergeCell ref="J29:N29"/>
    <mergeCell ref="J37:N37"/>
    <mergeCell ref="J32:N32"/>
    <mergeCell ref="J33:N33"/>
    <mergeCell ref="J30:N30"/>
    <mergeCell ref="J31:N31"/>
  </mergeCells>
  <phoneticPr fontId="31" type="noConversion"/>
  <hyperlinks>
    <hyperlink ref="J38:N38" location="Erläuterungen!A1" display="Erläuterungen" xr:uid="{E5D51072-8E83-4A67-B14F-79FE9CA02F0C}"/>
    <hyperlink ref="J30:N30" location="'3.2 Sachleistungen Stmk.'!A1" display="Unterkapitel 3.2: Soziale Dienstleistungen Steiermark" xr:uid="{ED123DBB-38B3-4E48-9B31-EA700532C89D}"/>
    <hyperlink ref="J36:N36" location="'3.2 Sachleistungen Wien'!A1" display="Unterkapitel 3.2: Soziale Dienstleistungen Wien" xr:uid="{5CA1B322-D522-47E0-BD34-6F02A9AEB422}"/>
    <hyperlink ref="J34:N34" location="'3.2 Sachleistungen Vbg.'!A1" display="Unterkapitel 3.2: Soziale Dienstleistungen Vorarlberg" xr:uid="{0242FBBC-3603-4EBD-BDF0-FA882567750E}"/>
    <hyperlink ref="J32:N32" location="'3.2 Sachleistungen Tirol'!A1" display="Unterkapitel 3.2: Soziale Dienstleistungen Tirol" xr:uid="{34686EE7-D9E3-419F-9270-24D0D2D7191B}"/>
    <hyperlink ref="J28:N28" location="'3.2 Sachleistungen Sbg.'!A1" display="Unterkapitel 3.2: Soziale Dienstleistungen Salzburg" xr:uid="{06519468-F110-4ECF-A9D1-0C983F2938AF}"/>
    <hyperlink ref="J26:N26" location="'3.2 Sachleistungen OÖ.'!A1" display="Unterkapitel 3.2: Soziale Dienstleistungen Oberösterreich" xr:uid="{20E61826-74FF-43F3-84B0-7221585B6A45}"/>
    <hyperlink ref="J24:N24" location="'3.2 Sachleistungen NÖ.'!A1" display="Unterkapitel 3.2: Soziale Dienstleistungen Niederösterreich" xr:uid="{FDF3B897-B823-431D-9357-38EAE6482266}"/>
    <hyperlink ref="J22:N22" location="'3.2 Sachleistungen Ktn.'!A1" display="Unterkapitel 3.2: Soziale Dienstleistungen Kärnten" xr:uid="{585B1F77-DA80-4D5A-ABCD-751C14854F80}"/>
    <hyperlink ref="J20:N20" location="'3.2 Sachleistungen Bgld.'!A1" display="Unterkapitel 3.2: Soziale Dienstleistungen Burgenland" xr:uid="{0E9C971D-4ADC-4873-930D-10A35E4E2BD0}"/>
    <hyperlink ref="J18:N18" location="'3.2 Sachleistungen Österr.'!A1" display="Ukapitel 3.2: Soziale Dienstleistungen Österreich" xr:uid="{68528292-2441-4E8F-8D05-82235E31A58E}"/>
    <hyperlink ref="J16:N16" location="'3.2 Sachleistungen Österr.'!A1" display="Ukapitel 3.2: Soziale Dienstleistungen Österreich" xr:uid="{9EFCD2D6-01A9-49DD-AB5D-511FA6465A0C}"/>
    <hyperlink ref="J14:N14" location="'3.1.4 QS Hausbesuche'!A1" display="Unterkapitel 3.1.4: Qualitätssicherung: Hausbesuche" xr:uid="{4432F449-D1E2-4003-B2F7-E7E4D0A3B68F}"/>
    <hyperlink ref="J12:N12" location="'3.1.3 24-Stunden-Betreuung'!A1" display="Unterkapitel 3.1.3: Förderung zur 24-Stunden-Betreuung" xr:uid="{73B50227-29E2-462A-B075-0B2694B4FFEE}"/>
    <hyperlink ref="J10:N10" location="'3.1.2 pflegende Angehörige'!A1" display="Unterkapitel 3.1.2: Maßnahmen für pflegende Angehörige" xr:uid="{2DD31A80-AB53-4791-AAFB-153CAB19C835}"/>
    <hyperlink ref="J8:N8" location="'3.1.1 Pflegegeld'!A1" display="Unterkapitel 3.1.1: Pflegegeld" xr:uid="{7F17812F-591F-4986-9844-B5877EA9A431}"/>
    <hyperlink ref="J7:N7" location="'3.1.1 Pflegegeld'!A1" display="Kapitel 3: Leistungen" xr:uid="{06A2AA22-5D29-437D-9C5E-C4E717623B7E}"/>
    <hyperlink ref="J5:N5" location="'2. aktuelles Pflegevorsorge'!A1" display="Kapitel 2: Aktuelles aus der Pflegevorsorge" xr:uid="{9BC91E22-7D11-4459-A273-B09A52A21E93}"/>
    <hyperlink ref="J3" location="'1. österr. Pflegevorsorgesystem'!A1" display="Kapitel 1: österreichisches Pflegevorsorgesystem" xr:uid="{188F3522-9E19-479D-8078-39FBB61D2C89}"/>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E69A0-48EF-47F4-AB82-DD076E78384E}">
  <sheetPr>
    <pageSetUpPr fitToPage="1"/>
  </sheetPr>
  <dimension ref="B1:Z279"/>
  <sheetViews>
    <sheetView zoomScaleNormal="100" zoomScaleSheetLayoutView="90" workbookViewId="0">
      <selection activeCell="B279" sqref="B279"/>
    </sheetView>
  </sheetViews>
  <sheetFormatPr baseColWidth="10" defaultColWidth="11.5703125" defaultRowHeight="15.75" x14ac:dyDescent="0.25"/>
  <cols>
    <col min="1" max="1" width="3.140625" style="75" customWidth="1"/>
    <col min="2" max="6" width="17.5703125" style="75" customWidth="1"/>
    <col min="7" max="7" width="16.140625" style="75" customWidth="1"/>
    <col min="8" max="8" width="15.140625" style="75" customWidth="1"/>
    <col min="9" max="9" width="14.85546875" style="75" customWidth="1"/>
    <col min="10" max="10" width="15.85546875" style="75" customWidth="1"/>
    <col min="11" max="11" width="14.8554687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1" spans="2:26" s="69" customFormat="1" ht="13.5" customHeight="1" x14ac:dyDescent="0.35">
      <c r="B1" s="683"/>
    </row>
    <row r="2" spans="2:26" ht="18" x14ac:dyDescent="0.25">
      <c r="B2" s="261" t="s">
        <v>932</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16.5" thickBot="1" x14ac:dyDescent="0.3">
      <c r="B4" s="594" t="s">
        <v>804</v>
      </c>
      <c r="C4" s="262" t="s">
        <v>61</v>
      </c>
      <c r="D4" s="146">
        <v>1007166</v>
      </c>
      <c r="E4" s="146">
        <v>11235</v>
      </c>
      <c r="F4" s="146">
        <v>1412</v>
      </c>
      <c r="G4" s="160">
        <v>958.28</v>
      </c>
      <c r="H4" s="624">
        <v>56582751.049999997</v>
      </c>
      <c r="I4" s="624">
        <v>0</v>
      </c>
      <c r="J4" s="624">
        <v>3080761</v>
      </c>
      <c r="K4" s="625">
        <v>53501990.049999997</v>
      </c>
    </row>
    <row r="5" spans="2:26" ht="28.5" thickBot="1" x14ac:dyDescent="0.3">
      <c r="B5" s="594" t="s">
        <v>805</v>
      </c>
      <c r="C5" s="262" t="s">
        <v>63</v>
      </c>
      <c r="D5" s="146">
        <v>2005864</v>
      </c>
      <c r="E5" s="146">
        <v>7949</v>
      </c>
      <c r="F5" s="146">
        <v>3173</v>
      </c>
      <c r="G5" s="160">
        <v>2484.2248899999995</v>
      </c>
      <c r="H5" s="624">
        <v>296210267.25</v>
      </c>
      <c r="I5" s="624">
        <v>130262649.06999999</v>
      </c>
      <c r="J5" s="624">
        <v>23276801.82</v>
      </c>
      <c r="K5" s="625">
        <v>142670816.36000001</v>
      </c>
    </row>
    <row r="6" spans="2:26" ht="28.5" thickBot="1" x14ac:dyDescent="0.3">
      <c r="B6" s="594" t="s">
        <v>806</v>
      </c>
      <c r="C6" s="262" t="s">
        <v>65</v>
      </c>
      <c r="D6" s="146">
        <v>20822</v>
      </c>
      <c r="E6" s="146">
        <v>584</v>
      </c>
      <c r="F6" s="146">
        <v>56</v>
      </c>
      <c r="G6" s="160">
        <v>35.99</v>
      </c>
      <c r="H6" s="624">
        <v>2232074.16</v>
      </c>
      <c r="I6" s="624">
        <v>0</v>
      </c>
      <c r="J6" s="624">
        <v>102963.04</v>
      </c>
      <c r="K6" s="625">
        <v>2129111.12</v>
      </c>
    </row>
    <row r="7" spans="2:26" ht="16.5" thickBot="1" x14ac:dyDescent="0.3">
      <c r="B7" s="594" t="s">
        <v>807</v>
      </c>
      <c r="C7" s="262" t="s">
        <v>63</v>
      </c>
      <c r="D7" s="146">
        <v>9866</v>
      </c>
      <c r="E7" s="146">
        <v>668</v>
      </c>
      <c r="F7" s="146" t="s">
        <v>94</v>
      </c>
      <c r="G7" s="160" t="s">
        <v>94</v>
      </c>
      <c r="H7" s="624">
        <v>1035068.95</v>
      </c>
      <c r="I7" s="624">
        <v>0</v>
      </c>
      <c r="J7" s="624">
        <v>67815.929999999993</v>
      </c>
      <c r="K7" s="625">
        <v>967253.02</v>
      </c>
    </row>
    <row r="8" spans="2:26" ht="26.25" thickBot="1" x14ac:dyDescent="0.3">
      <c r="B8" s="594" t="s">
        <v>67</v>
      </c>
      <c r="C8" s="262" t="s">
        <v>68</v>
      </c>
      <c r="D8" s="146">
        <v>106</v>
      </c>
      <c r="E8" s="146">
        <v>106</v>
      </c>
      <c r="F8" s="146">
        <v>52</v>
      </c>
      <c r="G8" s="160">
        <v>22.17</v>
      </c>
      <c r="H8" s="624">
        <v>3539543.76</v>
      </c>
      <c r="I8" s="624">
        <v>1333890.1399999999</v>
      </c>
      <c r="J8" s="624">
        <v>319475.34999999998</v>
      </c>
      <c r="K8" s="625">
        <v>1886178.27</v>
      </c>
    </row>
    <row r="9" spans="2:26" ht="28.5" thickBot="1" x14ac:dyDescent="0.3">
      <c r="B9" s="594" t="s">
        <v>809</v>
      </c>
      <c r="C9" s="262" t="s">
        <v>61</v>
      </c>
      <c r="D9" s="146" t="s">
        <v>94</v>
      </c>
      <c r="E9" s="146">
        <v>1946</v>
      </c>
      <c r="F9" s="146" t="s">
        <v>94</v>
      </c>
      <c r="G9" s="160" t="s">
        <v>94</v>
      </c>
      <c r="H9" s="624">
        <v>802651.93</v>
      </c>
      <c r="I9" s="624">
        <v>0</v>
      </c>
      <c r="J9" s="624">
        <v>0</v>
      </c>
      <c r="K9" s="625">
        <v>802651.93</v>
      </c>
    </row>
    <row r="10" spans="2:26" ht="51" x14ac:dyDescent="0.25">
      <c r="B10" s="593" t="s">
        <v>810</v>
      </c>
      <c r="C10" s="626" t="s">
        <v>61</v>
      </c>
      <c r="D10" s="302">
        <v>15362</v>
      </c>
      <c r="E10" s="302">
        <v>144</v>
      </c>
      <c r="F10" s="302" t="s">
        <v>94</v>
      </c>
      <c r="G10" s="307" t="s">
        <v>94</v>
      </c>
      <c r="H10" s="627">
        <v>647003</v>
      </c>
      <c r="I10" s="627">
        <v>0</v>
      </c>
      <c r="J10" s="627">
        <v>0</v>
      </c>
      <c r="K10" s="628">
        <v>647003</v>
      </c>
    </row>
    <row r="11" spans="2:26" ht="15.6" customHeight="1" x14ac:dyDescent="0.25">
      <c r="B11" s="819" t="s">
        <v>771</v>
      </c>
      <c r="C11" s="622"/>
      <c r="D11" s="622"/>
      <c r="E11" s="622"/>
      <c r="F11" s="622"/>
      <c r="G11" s="622"/>
      <c r="H11" s="622"/>
      <c r="I11" s="622"/>
      <c r="J11" s="622"/>
      <c r="K11" s="334"/>
    </row>
    <row r="12" spans="2:26" ht="27.75" customHeight="1" x14ac:dyDescent="0.25">
      <c r="B12" s="992" t="s">
        <v>1145</v>
      </c>
      <c r="C12" s="993"/>
      <c r="D12" s="993"/>
      <c r="E12" s="993"/>
      <c r="F12" s="993"/>
      <c r="G12" s="993"/>
      <c r="H12" s="993"/>
      <c r="I12" s="993"/>
      <c r="J12" s="993"/>
      <c r="K12" s="993"/>
      <c r="Z12" s="267"/>
    </row>
    <row r="13" spans="2:26" x14ac:dyDescent="0.25">
      <c r="B13" s="820" t="s">
        <v>1146</v>
      </c>
      <c r="C13" s="622"/>
      <c r="D13" s="622"/>
      <c r="E13" s="622"/>
      <c r="F13" s="622"/>
      <c r="G13" s="622"/>
      <c r="H13" s="622"/>
      <c r="I13" s="622"/>
      <c r="J13" s="622"/>
      <c r="K13" s="266"/>
      <c r="Z13" s="267"/>
    </row>
    <row r="14" spans="2:26" x14ac:dyDescent="0.25">
      <c r="B14" s="820" t="s">
        <v>1152</v>
      </c>
      <c r="C14" s="622"/>
      <c r="D14" s="622"/>
      <c r="E14" s="622"/>
      <c r="F14" s="622"/>
      <c r="G14" s="622"/>
      <c r="H14" s="622"/>
      <c r="I14" s="622"/>
      <c r="J14" s="622"/>
      <c r="K14" s="266"/>
      <c r="Z14" s="267"/>
    </row>
    <row r="15" spans="2:26" x14ac:dyDescent="0.25">
      <c r="B15" s="820" t="s">
        <v>1148</v>
      </c>
      <c r="C15" s="622"/>
      <c r="D15" s="622"/>
      <c r="E15" s="622"/>
      <c r="F15" s="622"/>
      <c r="G15" s="622"/>
      <c r="H15" s="622"/>
      <c r="I15" s="622"/>
      <c r="J15" s="622"/>
      <c r="K15" s="266"/>
      <c r="Z15" s="267"/>
    </row>
    <row r="16" spans="2:26" x14ac:dyDescent="0.25">
      <c r="B16" s="820" t="s">
        <v>1153</v>
      </c>
      <c r="C16" s="622"/>
      <c r="D16" s="622"/>
      <c r="E16" s="622"/>
      <c r="F16" s="622"/>
      <c r="G16" s="622"/>
      <c r="H16" s="622"/>
      <c r="I16" s="622"/>
      <c r="J16" s="622"/>
      <c r="K16" s="266"/>
      <c r="Z16" s="267"/>
    </row>
    <row r="17" spans="2:26" x14ac:dyDescent="0.25">
      <c r="B17" s="820" t="s">
        <v>1154</v>
      </c>
      <c r="C17" s="622"/>
      <c r="D17" s="622"/>
      <c r="E17" s="622"/>
      <c r="F17" s="622"/>
      <c r="G17" s="622"/>
      <c r="H17" s="622"/>
      <c r="I17" s="622"/>
      <c r="J17" s="622"/>
      <c r="K17" s="266"/>
      <c r="Z17" s="267"/>
    </row>
    <row r="18" spans="2:26" x14ac:dyDescent="0.25">
      <c r="B18" s="820" t="s">
        <v>1155</v>
      </c>
      <c r="C18" s="622"/>
      <c r="D18" s="622"/>
      <c r="E18" s="622"/>
      <c r="F18" s="622"/>
      <c r="G18" s="622"/>
      <c r="H18" s="622"/>
      <c r="I18" s="622"/>
      <c r="J18" s="622"/>
      <c r="K18" s="266"/>
      <c r="Z18" s="267"/>
    </row>
    <row r="19" spans="2:26" x14ac:dyDescent="0.25">
      <c r="B19" s="264"/>
      <c r="C19" s="264"/>
      <c r="D19" s="264"/>
      <c r="E19" s="264"/>
      <c r="F19" s="264"/>
      <c r="G19" s="264"/>
      <c r="H19" s="264"/>
      <c r="I19" s="264"/>
      <c r="J19" s="264"/>
      <c r="K19" s="266"/>
      <c r="Z19" s="267"/>
    </row>
    <row r="20" spans="2:26" ht="18.75" customHeight="1" x14ac:dyDescent="0.25">
      <c r="B20" s="261" t="s">
        <v>917</v>
      </c>
    </row>
    <row r="21" spans="2:26" ht="64.5" thickBot="1" x14ac:dyDescent="0.3">
      <c r="B21" s="592"/>
      <c r="C21" s="748" t="s">
        <v>1014</v>
      </c>
      <c r="D21" s="748" t="s">
        <v>1015</v>
      </c>
      <c r="E21" s="748" t="s">
        <v>1016</v>
      </c>
      <c r="F21" s="592" t="s">
        <v>66</v>
      </c>
      <c r="G21" s="592" t="s">
        <v>77</v>
      </c>
      <c r="H21" s="592" t="s">
        <v>75</v>
      </c>
      <c r="I21" s="595" t="s">
        <v>78</v>
      </c>
    </row>
    <row r="22" spans="2:26" ht="15.6" customHeight="1" x14ac:dyDescent="0.25">
      <c r="B22" s="167">
        <v>2011</v>
      </c>
      <c r="C22" s="146">
        <v>10521</v>
      </c>
      <c r="D22" s="146">
        <v>5018</v>
      </c>
      <c r="E22" s="146">
        <v>64</v>
      </c>
      <c r="F22" s="146">
        <v>402</v>
      </c>
      <c r="G22" s="146">
        <v>79</v>
      </c>
      <c r="H22" s="146">
        <v>1483</v>
      </c>
      <c r="I22" s="299"/>
    </row>
    <row r="23" spans="2:26" ht="26.25" thickBot="1" x14ac:dyDescent="0.3">
      <c r="B23" s="629" t="s">
        <v>622</v>
      </c>
      <c r="C23" s="146"/>
      <c r="D23" s="146"/>
      <c r="E23" s="146"/>
      <c r="F23" s="146"/>
      <c r="G23" s="146"/>
      <c r="H23" s="146"/>
      <c r="I23" s="299"/>
    </row>
    <row r="24" spans="2:26" ht="15.6" customHeight="1" x14ac:dyDescent="0.25">
      <c r="B24" s="167">
        <v>2012</v>
      </c>
      <c r="C24" s="146">
        <v>11128</v>
      </c>
      <c r="D24" s="146">
        <v>6033</v>
      </c>
      <c r="E24" s="146">
        <v>185</v>
      </c>
      <c r="F24" s="146">
        <v>412</v>
      </c>
      <c r="G24" s="146">
        <v>99</v>
      </c>
      <c r="H24" s="146">
        <v>1794</v>
      </c>
      <c r="I24" s="299"/>
    </row>
    <row r="25" spans="2:26" ht="26.25" thickBot="1" x14ac:dyDescent="0.3">
      <c r="B25" s="629" t="s">
        <v>622</v>
      </c>
      <c r="C25" s="630">
        <f t="shared" ref="C25:H25" si="0">IFERROR((C24-C22)/ABS(C22), "")</f>
        <v>5.7694135538446913E-2</v>
      </c>
      <c r="D25" s="630">
        <f t="shared" si="0"/>
        <v>0.20227182144280589</v>
      </c>
      <c r="E25" s="630">
        <f t="shared" si="0"/>
        <v>1.890625</v>
      </c>
      <c r="F25" s="630">
        <f t="shared" si="0"/>
        <v>2.4875621890547265E-2</v>
      </c>
      <c r="G25" s="630">
        <f t="shared" si="0"/>
        <v>0.25316455696202533</v>
      </c>
      <c r="H25" s="630">
        <f t="shared" si="0"/>
        <v>0.20971004720161834</v>
      </c>
      <c r="I25" s="631"/>
    </row>
    <row r="26" spans="2:26" ht="15.6" customHeight="1" x14ac:dyDescent="0.25">
      <c r="B26" s="167">
        <v>2013</v>
      </c>
      <c r="C26" s="146">
        <v>11173</v>
      </c>
      <c r="D26" s="146">
        <v>6542</v>
      </c>
      <c r="E26" s="146">
        <v>311</v>
      </c>
      <c r="F26" s="146">
        <v>293</v>
      </c>
      <c r="G26" s="146">
        <v>108</v>
      </c>
      <c r="H26" s="146">
        <v>2060</v>
      </c>
      <c r="I26" s="299"/>
    </row>
    <row r="27" spans="2:26" ht="26.25" thickBot="1" x14ac:dyDescent="0.3">
      <c r="B27" s="629" t="s">
        <v>622</v>
      </c>
      <c r="C27" s="630">
        <f t="shared" ref="C27:H27" si="1">IFERROR((C26-C24)/ABS(C24), "")</f>
        <v>4.0438533429187637E-3</v>
      </c>
      <c r="D27" s="630">
        <f t="shared" si="1"/>
        <v>8.4369302171390687E-2</v>
      </c>
      <c r="E27" s="630">
        <f t="shared" si="1"/>
        <v>0.68108108108108112</v>
      </c>
      <c r="F27" s="630">
        <f t="shared" si="1"/>
        <v>-0.28883495145631066</v>
      </c>
      <c r="G27" s="630">
        <f t="shared" si="1"/>
        <v>9.0909090909090912E-2</v>
      </c>
      <c r="H27" s="630">
        <f t="shared" si="1"/>
        <v>0.14827201783723523</v>
      </c>
      <c r="I27" s="631"/>
    </row>
    <row r="28" spans="2:26" ht="15.6" customHeight="1" x14ac:dyDescent="0.25">
      <c r="B28" s="167">
        <v>2014</v>
      </c>
      <c r="C28" s="146">
        <v>12418</v>
      </c>
      <c r="D28" s="146">
        <v>6583</v>
      </c>
      <c r="E28" s="146">
        <v>245</v>
      </c>
      <c r="F28" s="146">
        <v>484</v>
      </c>
      <c r="G28" s="146">
        <v>121</v>
      </c>
      <c r="H28" s="146">
        <v>1836</v>
      </c>
      <c r="I28" s="299"/>
    </row>
    <row r="29" spans="2:26" ht="26.25" thickBot="1" x14ac:dyDescent="0.3">
      <c r="B29" s="629" t="s">
        <v>622</v>
      </c>
      <c r="C29" s="630">
        <f t="shared" ref="C29:H29" si="2">IFERROR((C28-C26)/ABS(C26), "")</f>
        <v>0.11142933858408664</v>
      </c>
      <c r="D29" s="630">
        <f t="shared" si="2"/>
        <v>6.2671965759706514E-3</v>
      </c>
      <c r="E29" s="630">
        <f t="shared" si="2"/>
        <v>-0.21221864951768488</v>
      </c>
      <c r="F29" s="630">
        <f t="shared" si="2"/>
        <v>0.65187713310580209</v>
      </c>
      <c r="G29" s="630">
        <f t="shared" si="2"/>
        <v>0.12037037037037036</v>
      </c>
      <c r="H29" s="630">
        <f t="shared" si="2"/>
        <v>-0.1087378640776699</v>
      </c>
      <c r="I29" s="631"/>
    </row>
    <row r="30" spans="2:26" ht="15.6" customHeight="1" x14ac:dyDescent="0.25">
      <c r="B30" s="167">
        <v>2015</v>
      </c>
      <c r="C30" s="146">
        <v>10402</v>
      </c>
      <c r="D30" s="146">
        <v>7066</v>
      </c>
      <c r="E30" s="146">
        <v>256</v>
      </c>
      <c r="F30" s="146">
        <v>461</v>
      </c>
      <c r="G30" s="146">
        <v>111</v>
      </c>
      <c r="H30" s="146">
        <v>1918</v>
      </c>
      <c r="I30" s="299"/>
    </row>
    <row r="31" spans="2:26" ht="26.25" thickBot="1" x14ac:dyDescent="0.3">
      <c r="B31" s="629" t="s">
        <v>622</v>
      </c>
      <c r="C31" s="630">
        <f t="shared" ref="C31:H31" si="3">IFERROR((C30-C28)/ABS(C28), "")</f>
        <v>-0.16234498308906425</v>
      </c>
      <c r="D31" s="630">
        <f t="shared" si="3"/>
        <v>7.3370803584991651E-2</v>
      </c>
      <c r="E31" s="630">
        <f t="shared" si="3"/>
        <v>4.4897959183673466E-2</v>
      </c>
      <c r="F31" s="630">
        <f t="shared" si="3"/>
        <v>-4.7520661157024795E-2</v>
      </c>
      <c r="G31" s="630">
        <f t="shared" si="3"/>
        <v>-8.2644628099173556E-2</v>
      </c>
      <c r="H31" s="630">
        <f t="shared" si="3"/>
        <v>4.4662309368191724E-2</v>
      </c>
      <c r="I31" s="631"/>
    </row>
    <row r="32" spans="2:26" ht="15.6" customHeight="1" x14ac:dyDescent="0.25">
      <c r="B32" s="167">
        <v>2016</v>
      </c>
      <c r="C32" s="146">
        <v>11156</v>
      </c>
      <c r="D32" s="146">
        <v>7136</v>
      </c>
      <c r="E32" s="146">
        <v>224</v>
      </c>
      <c r="F32" s="146">
        <v>537</v>
      </c>
      <c r="G32" s="146">
        <v>107</v>
      </c>
      <c r="H32" s="146">
        <v>1745</v>
      </c>
      <c r="I32" s="299"/>
    </row>
    <row r="33" spans="2:9" ht="26.25" thickBot="1" x14ac:dyDescent="0.3">
      <c r="B33" s="629" t="s">
        <v>622</v>
      </c>
      <c r="C33" s="630">
        <f t="shared" ref="C33:H33" si="4">IFERROR((C32-C30)/ABS(C30), "")</f>
        <v>7.2486060373005187E-2</v>
      </c>
      <c r="D33" s="630">
        <f t="shared" si="4"/>
        <v>9.9065949617888477E-3</v>
      </c>
      <c r="E33" s="630">
        <f t="shared" si="4"/>
        <v>-0.125</v>
      </c>
      <c r="F33" s="630">
        <f t="shared" si="4"/>
        <v>0.16485900216919741</v>
      </c>
      <c r="G33" s="630">
        <f t="shared" si="4"/>
        <v>-3.6036036036036036E-2</v>
      </c>
      <c r="H33" s="630">
        <f t="shared" si="4"/>
        <v>-9.0198123044838374E-2</v>
      </c>
      <c r="I33" s="631"/>
    </row>
    <row r="34" spans="2:9" ht="15.6" customHeight="1" x14ac:dyDescent="0.25">
      <c r="B34" s="167">
        <v>2017</v>
      </c>
      <c r="C34" s="146">
        <v>11543</v>
      </c>
      <c r="D34" s="146">
        <v>7205</v>
      </c>
      <c r="E34" s="146">
        <v>186</v>
      </c>
      <c r="F34" s="146">
        <v>518</v>
      </c>
      <c r="G34" s="146">
        <v>107</v>
      </c>
      <c r="H34" s="146">
        <v>1786</v>
      </c>
      <c r="I34" s="299"/>
    </row>
    <row r="35" spans="2:9" ht="26.25" thickBot="1" x14ac:dyDescent="0.3">
      <c r="B35" s="629" t="s">
        <v>622</v>
      </c>
      <c r="C35" s="630">
        <f t="shared" ref="C35:H35" si="5">IFERROR((C34-C32)/ABS(C32), "")</f>
        <v>3.4689852993904625E-2</v>
      </c>
      <c r="D35" s="630">
        <f t="shared" si="5"/>
        <v>9.6692825112107625E-3</v>
      </c>
      <c r="E35" s="630">
        <f t="shared" si="5"/>
        <v>-0.16964285714285715</v>
      </c>
      <c r="F35" s="630">
        <f t="shared" si="5"/>
        <v>-3.5381750465549346E-2</v>
      </c>
      <c r="G35" s="630">
        <f t="shared" si="5"/>
        <v>0</v>
      </c>
      <c r="H35" s="630">
        <f t="shared" si="5"/>
        <v>2.3495702005730659E-2</v>
      </c>
      <c r="I35" s="631"/>
    </row>
    <row r="36" spans="2:9" ht="15.6" customHeight="1" x14ac:dyDescent="0.25">
      <c r="B36" s="167">
        <v>2018</v>
      </c>
      <c r="C36" s="146">
        <v>11597</v>
      </c>
      <c r="D36" s="146">
        <v>8138</v>
      </c>
      <c r="E36" s="146">
        <v>229</v>
      </c>
      <c r="F36" s="146">
        <v>307</v>
      </c>
      <c r="G36" s="146">
        <v>110</v>
      </c>
      <c r="H36" s="146">
        <v>1937</v>
      </c>
      <c r="I36" s="299" t="s">
        <v>76</v>
      </c>
    </row>
    <row r="37" spans="2:9" ht="26.25" thickBot="1" x14ac:dyDescent="0.3">
      <c r="B37" s="629" t="s">
        <v>622</v>
      </c>
      <c r="C37" s="630">
        <f t="shared" ref="C37:I37" si="6">IFERROR((C36-C34)/ABS(C34), "")</f>
        <v>4.6781599237633196E-3</v>
      </c>
      <c r="D37" s="630">
        <f t="shared" si="6"/>
        <v>0.12949340735600279</v>
      </c>
      <c r="E37" s="630">
        <f t="shared" si="6"/>
        <v>0.23118279569892472</v>
      </c>
      <c r="F37" s="630">
        <f t="shared" si="6"/>
        <v>-0.40733590733590735</v>
      </c>
      <c r="G37" s="630">
        <f t="shared" si="6"/>
        <v>2.8037383177570093E-2</v>
      </c>
      <c r="H37" s="630">
        <f t="shared" si="6"/>
        <v>8.4546472564389699E-2</v>
      </c>
      <c r="I37" s="631" t="str">
        <f t="shared" si="6"/>
        <v/>
      </c>
    </row>
    <row r="38" spans="2:9" ht="15.6" customHeight="1" x14ac:dyDescent="0.25">
      <c r="B38" s="167">
        <v>2019</v>
      </c>
      <c r="C38" s="146">
        <v>11694</v>
      </c>
      <c r="D38" s="146">
        <v>8256</v>
      </c>
      <c r="E38" s="146">
        <v>280</v>
      </c>
      <c r="F38" s="146">
        <v>373</v>
      </c>
      <c r="G38" s="146">
        <v>113</v>
      </c>
      <c r="H38" s="146">
        <v>1789</v>
      </c>
      <c r="I38" s="299">
        <v>96</v>
      </c>
    </row>
    <row r="39" spans="2:9" ht="26.25" thickBot="1" x14ac:dyDescent="0.3">
      <c r="B39" s="629" t="s">
        <v>622</v>
      </c>
      <c r="C39" s="630">
        <f t="shared" ref="C39:I39" si="7">IFERROR((C38-C36)/ABS(C36), "")</f>
        <v>8.3642321289988785E-3</v>
      </c>
      <c r="D39" s="630">
        <f t="shared" si="7"/>
        <v>1.4499877119685426E-2</v>
      </c>
      <c r="E39" s="630">
        <f t="shared" si="7"/>
        <v>0.22270742358078602</v>
      </c>
      <c r="F39" s="630">
        <f t="shared" si="7"/>
        <v>0.21498371335504887</v>
      </c>
      <c r="G39" s="630">
        <f t="shared" si="7"/>
        <v>2.7272727272727271E-2</v>
      </c>
      <c r="H39" s="630">
        <f t="shared" si="7"/>
        <v>-7.6406814661848219E-2</v>
      </c>
      <c r="I39" s="631" t="str">
        <f t="shared" si="7"/>
        <v/>
      </c>
    </row>
    <row r="40" spans="2:9" ht="15.6" customHeight="1" x14ac:dyDescent="0.25">
      <c r="B40" s="167">
        <v>2020</v>
      </c>
      <c r="C40" s="146">
        <v>11670</v>
      </c>
      <c r="D40" s="146">
        <v>7996</v>
      </c>
      <c r="E40" s="146">
        <v>246</v>
      </c>
      <c r="F40" s="146">
        <v>250</v>
      </c>
      <c r="G40" s="146">
        <v>114</v>
      </c>
      <c r="H40" s="146">
        <v>1836</v>
      </c>
      <c r="I40" s="299">
        <v>165</v>
      </c>
    </row>
    <row r="41" spans="2:9" ht="26.25" thickBot="1" x14ac:dyDescent="0.3">
      <c r="B41" s="629" t="s">
        <v>622</v>
      </c>
      <c r="C41" s="630">
        <f t="shared" ref="C41:I41" si="8">IFERROR((C40-C38)/ABS(C38), "")</f>
        <v>-2.052334530528476E-3</v>
      </c>
      <c r="D41" s="630">
        <f t="shared" si="8"/>
        <v>-3.1492248062015504E-2</v>
      </c>
      <c r="E41" s="630">
        <f t="shared" si="8"/>
        <v>-0.12142857142857143</v>
      </c>
      <c r="F41" s="630">
        <f t="shared" si="8"/>
        <v>-0.32975871313672922</v>
      </c>
      <c r="G41" s="630">
        <f t="shared" si="8"/>
        <v>8.8495575221238937E-3</v>
      </c>
      <c r="H41" s="630">
        <f t="shared" si="8"/>
        <v>2.6271660145332588E-2</v>
      </c>
      <c r="I41" s="631">
        <f t="shared" si="8"/>
        <v>0.71875</v>
      </c>
    </row>
    <row r="42" spans="2:9" ht="15.6" customHeight="1" x14ac:dyDescent="0.25">
      <c r="B42" s="167">
        <v>2021</v>
      </c>
      <c r="C42" s="146">
        <v>12726</v>
      </c>
      <c r="D42" s="146">
        <v>7588</v>
      </c>
      <c r="E42" s="146">
        <v>377</v>
      </c>
      <c r="F42" s="146">
        <v>318</v>
      </c>
      <c r="G42" s="146">
        <v>112</v>
      </c>
      <c r="H42" s="146">
        <v>1854</v>
      </c>
      <c r="I42" s="299">
        <v>179</v>
      </c>
    </row>
    <row r="43" spans="2:9" ht="26.25" thickBot="1" x14ac:dyDescent="0.3">
      <c r="B43" s="629" t="s">
        <v>622</v>
      </c>
      <c r="C43" s="630">
        <f t="shared" ref="C43:I43" si="9">IFERROR((C42-C40)/ABS(C40), "")</f>
        <v>9.0488431876606684E-2</v>
      </c>
      <c r="D43" s="630">
        <f t="shared" si="9"/>
        <v>-5.1025512756378191E-2</v>
      </c>
      <c r="E43" s="630">
        <f t="shared" si="9"/>
        <v>0.53252032520325199</v>
      </c>
      <c r="F43" s="630">
        <f t="shared" si="9"/>
        <v>0.27200000000000002</v>
      </c>
      <c r="G43" s="630">
        <f t="shared" si="9"/>
        <v>-1.7543859649122806E-2</v>
      </c>
      <c r="H43" s="630">
        <f t="shared" si="9"/>
        <v>9.8039215686274508E-3</v>
      </c>
      <c r="I43" s="631">
        <f t="shared" si="9"/>
        <v>8.4848484848484854E-2</v>
      </c>
    </row>
    <row r="44" spans="2:9" ht="15.6" customHeight="1" x14ac:dyDescent="0.25">
      <c r="B44" s="167">
        <v>2022</v>
      </c>
      <c r="C44" s="146">
        <v>12475</v>
      </c>
      <c r="D44" s="146">
        <v>7785</v>
      </c>
      <c r="E44" s="146">
        <v>399</v>
      </c>
      <c r="F44" s="146">
        <v>405</v>
      </c>
      <c r="G44" s="146">
        <v>110</v>
      </c>
      <c r="H44" s="146">
        <v>1940</v>
      </c>
      <c r="I44" s="299">
        <v>252</v>
      </c>
    </row>
    <row r="45" spans="2:9" ht="26.25" thickBot="1" x14ac:dyDescent="0.3">
      <c r="B45" s="629" t="s">
        <v>622</v>
      </c>
      <c r="C45" s="630">
        <f t="shared" ref="C45:I45" si="10">IFERROR((C44-C42)/ABS(C42), "")</f>
        <v>-1.9723400911519723E-2</v>
      </c>
      <c r="D45" s="630">
        <f t="shared" si="10"/>
        <v>2.5962045334739062E-2</v>
      </c>
      <c r="E45" s="630">
        <f t="shared" si="10"/>
        <v>5.8355437665782495E-2</v>
      </c>
      <c r="F45" s="630">
        <f t="shared" si="10"/>
        <v>0.27358490566037735</v>
      </c>
      <c r="G45" s="630">
        <f t="shared" si="10"/>
        <v>-1.7857142857142856E-2</v>
      </c>
      <c r="H45" s="630">
        <f t="shared" si="10"/>
        <v>4.6386192017259978E-2</v>
      </c>
      <c r="I45" s="631">
        <f t="shared" si="10"/>
        <v>0.40782122905027934</v>
      </c>
    </row>
    <row r="46" spans="2:9" ht="15.6" customHeight="1" x14ac:dyDescent="0.25">
      <c r="B46" s="167">
        <v>2023</v>
      </c>
      <c r="C46" s="146">
        <v>12595</v>
      </c>
      <c r="D46" s="146">
        <v>7843</v>
      </c>
      <c r="E46" s="146">
        <v>443</v>
      </c>
      <c r="F46" s="146">
        <v>533</v>
      </c>
      <c r="G46" s="146">
        <v>105</v>
      </c>
      <c r="H46" s="146">
        <v>1841</v>
      </c>
      <c r="I46" s="299">
        <v>178</v>
      </c>
    </row>
    <row r="47" spans="2:9" ht="26.25" thickBot="1" x14ac:dyDescent="0.3">
      <c r="B47" s="629" t="s">
        <v>622</v>
      </c>
      <c r="C47" s="630">
        <f t="shared" ref="C47:I47" si="11">IFERROR((C46-C44)/ABS(C44), "")</f>
        <v>9.6192384769539074E-3</v>
      </c>
      <c r="D47" s="630">
        <f t="shared" si="11"/>
        <v>7.4502247912652539E-3</v>
      </c>
      <c r="E47" s="630">
        <f t="shared" si="11"/>
        <v>0.11027568922305764</v>
      </c>
      <c r="F47" s="630">
        <f t="shared" si="11"/>
        <v>0.31604938271604938</v>
      </c>
      <c r="G47" s="630">
        <f t="shared" si="11"/>
        <v>-4.5454545454545456E-2</v>
      </c>
      <c r="H47" s="630">
        <f t="shared" si="11"/>
        <v>-5.1030927835051546E-2</v>
      </c>
      <c r="I47" s="631">
        <f t="shared" si="11"/>
        <v>-0.29365079365079366</v>
      </c>
    </row>
    <row r="48" spans="2:9" ht="15.6" customHeight="1" x14ac:dyDescent="0.25">
      <c r="B48" s="167">
        <v>2024</v>
      </c>
      <c r="C48" s="146">
        <v>11235</v>
      </c>
      <c r="D48" s="146">
        <v>7949</v>
      </c>
      <c r="E48" s="146">
        <v>584</v>
      </c>
      <c r="F48" s="146">
        <v>668</v>
      </c>
      <c r="G48" s="146">
        <v>106</v>
      </c>
      <c r="H48" s="146">
        <v>1946</v>
      </c>
      <c r="I48" s="299">
        <v>144</v>
      </c>
    </row>
    <row r="49" spans="2:11" ht="25.5" x14ac:dyDescent="0.25">
      <c r="B49" s="632" t="s">
        <v>622</v>
      </c>
      <c r="C49" s="633">
        <f t="shared" ref="C49:I49" si="12">IFERROR((C48-C46)/ABS(C46), "")</f>
        <v>-0.10797935688765382</v>
      </c>
      <c r="D49" s="633">
        <f t="shared" si="12"/>
        <v>1.351523651663904E-2</v>
      </c>
      <c r="E49" s="633">
        <f t="shared" si="12"/>
        <v>0.31828442437923249</v>
      </c>
      <c r="F49" s="633">
        <f t="shared" si="12"/>
        <v>0.25328330206378985</v>
      </c>
      <c r="G49" s="633">
        <f t="shared" si="12"/>
        <v>9.5238095238095247E-3</v>
      </c>
      <c r="H49" s="633">
        <f t="shared" si="12"/>
        <v>5.7034220532319393E-2</v>
      </c>
      <c r="I49" s="634">
        <f t="shared" si="12"/>
        <v>-0.19101123595505617</v>
      </c>
    </row>
    <row r="50" spans="2:11" x14ac:dyDescent="0.25">
      <c r="B50" s="822" t="s">
        <v>771</v>
      </c>
    </row>
    <row r="51" spans="2:11" x14ac:dyDescent="0.25">
      <c r="B51" s="823" t="s">
        <v>1151</v>
      </c>
    </row>
    <row r="52" spans="2:11" x14ac:dyDescent="0.25">
      <c r="B52" s="264"/>
    </row>
    <row r="53" spans="2:11" x14ac:dyDescent="0.25">
      <c r="B53" s="261" t="s">
        <v>918</v>
      </c>
    </row>
    <row r="54" spans="2:11" ht="51.75" thickBot="1" x14ac:dyDescent="0.3">
      <c r="B54" s="592" t="s">
        <v>83</v>
      </c>
      <c r="C54" s="592" t="s">
        <v>99</v>
      </c>
      <c r="D54" s="748" t="s">
        <v>1014</v>
      </c>
      <c r="E54" s="748" t="s">
        <v>1015</v>
      </c>
      <c r="F54" s="748" t="s">
        <v>1016</v>
      </c>
      <c r="G54" s="592" t="s">
        <v>66</v>
      </c>
      <c r="H54" s="592" t="s">
        <v>77</v>
      </c>
      <c r="I54" s="592" t="s">
        <v>75</v>
      </c>
      <c r="J54" s="595" t="s">
        <v>78</v>
      </c>
      <c r="K54" s="269"/>
    </row>
    <row r="55" spans="2:11" x14ac:dyDescent="0.25">
      <c r="B55" s="167">
        <v>2013</v>
      </c>
      <c r="C55" s="635" t="s">
        <v>5</v>
      </c>
      <c r="D55" s="715">
        <v>0.76143141153081517</v>
      </c>
      <c r="E55" s="715">
        <v>0.72336404441294588</v>
      </c>
      <c r="F55" s="715">
        <v>0.59813084112149528</v>
      </c>
      <c r="G55" s="715">
        <v>0.60750853242320824</v>
      </c>
      <c r="H55" s="715">
        <v>0.49473684210526314</v>
      </c>
      <c r="I55" s="715">
        <v>0.67281553398058247</v>
      </c>
      <c r="J55" s="716"/>
      <c r="K55" s="269"/>
    </row>
    <row r="56" spans="2:11" ht="16.5" thickBot="1" x14ac:dyDescent="0.3">
      <c r="B56" s="629"/>
      <c r="C56" s="635" t="s">
        <v>6</v>
      </c>
      <c r="D56" s="715">
        <v>0.23856858846918491</v>
      </c>
      <c r="E56" s="715">
        <v>0.27663595558705412</v>
      </c>
      <c r="F56" s="715">
        <v>0.40186915887850466</v>
      </c>
      <c r="G56" s="715">
        <v>0.39249146757679187</v>
      </c>
      <c r="H56" s="715">
        <v>0.50526315789473686</v>
      </c>
      <c r="I56" s="715">
        <v>0.32718446601941747</v>
      </c>
      <c r="J56" s="716"/>
      <c r="K56" s="269"/>
    </row>
    <row r="57" spans="2:11" x14ac:dyDescent="0.25">
      <c r="B57" s="167">
        <v>2014</v>
      </c>
      <c r="C57" s="635" t="s">
        <v>5</v>
      </c>
      <c r="D57" s="715">
        <v>0.64857717126838044</v>
      </c>
      <c r="E57" s="715">
        <v>0.7428183668853201</v>
      </c>
      <c r="F57" s="715">
        <v>0.63025210084033612</v>
      </c>
      <c r="G57" s="715">
        <v>0.58884297520661155</v>
      </c>
      <c r="H57" s="715">
        <v>0.46236559139784944</v>
      </c>
      <c r="I57" s="715">
        <v>0.66503267973856206</v>
      </c>
      <c r="J57" s="716"/>
      <c r="K57" s="269"/>
    </row>
    <row r="58" spans="2:11" ht="16.5" thickBot="1" x14ac:dyDescent="0.3">
      <c r="B58" s="629"/>
      <c r="C58" s="635" t="s">
        <v>6</v>
      </c>
      <c r="D58" s="715">
        <v>0.35142282873161962</v>
      </c>
      <c r="E58" s="715">
        <v>0.25718163311467995</v>
      </c>
      <c r="F58" s="715">
        <v>0.36974789915966388</v>
      </c>
      <c r="G58" s="715">
        <v>0.41115702479338845</v>
      </c>
      <c r="H58" s="715">
        <v>0.5376344086021505</v>
      </c>
      <c r="I58" s="715">
        <v>0.33496732026143794</v>
      </c>
      <c r="J58" s="716"/>
      <c r="K58" s="269"/>
    </row>
    <row r="59" spans="2:11" x14ac:dyDescent="0.25">
      <c r="B59" s="167">
        <v>2015</v>
      </c>
      <c r="C59" s="635" t="s">
        <v>5</v>
      </c>
      <c r="D59" s="715">
        <v>0.67173878586146774</v>
      </c>
      <c r="E59" s="715">
        <v>0.71598497495826374</v>
      </c>
      <c r="F59" s="715">
        <v>0.62204724409448819</v>
      </c>
      <c r="G59" s="715">
        <v>0.63557483731019526</v>
      </c>
      <c r="H59" s="715">
        <v>0.5</v>
      </c>
      <c r="I59" s="715">
        <v>0.65797705943691343</v>
      </c>
      <c r="J59" s="716"/>
      <c r="K59" s="269"/>
    </row>
    <row r="60" spans="2:11" ht="16.5" thickBot="1" x14ac:dyDescent="0.3">
      <c r="B60" s="629"/>
      <c r="C60" s="635" t="s">
        <v>6</v>
      </c>
      <c r="D60" s="715">
        <v>0.32826121413853232</v>
      </c>
      <c r="E60" s="715">
        <v>0.2840150250417362</v>
      </c>
      <c r="F60" s="715">
        <v>0.37795275590551186</v>
      </c>
      <c r="G60" s="715">
        <v>0.36442516268980474</v>
      </c>
      <c r="H60" s="715">
        <v>0.5</v>
      </c>
      <c r="I60" s="715">
        <v>0.34202294056308652</v>
      </c>
      <c r="J60" s="716"/>
      <c r="K60" s="269"/>
    </row>
    <row r="61" spans="2:11" x14ac:dyDescent="0.25">
      <c r="B61" s="167">
        <v>2016</v>
      </c>
      <c r="C61" s="635" t="s">
        <v>5</v>
      </c>
      <c r="D61" s="715">
        <v>0.65036642238507669</v>
      </c>
      <c r="E61" s="715">
        <v>0.7414349052801289</v>
      </c>
      <c r="F61" s="715">
        <v>0.62931034482758619</v>
      </c>
      <c r="G61" s="715">
        <v>0.61080074487895719</v>
      </c>
      <c r="H61" s="715">
        <v>0.50980392156862742</v>
      </c>
      <c r="I61" s="715">
        <v>0.66074498567335249</v>
      </c>
      <c r="J61" s="716"/>
      <c r="K61" s="269"/>
    </row>
    <row r="62" spans="2:11" ht="16.5" thickBot="1" x14ac:dyDescent="0.3">
      <c r="B62" s="629"/>
      <c r="C62" s="635" t="s">
        <v>6</v>
      </c>
      <c r="D62" s="715">
        <v>0.34963357761492342</v>
      </c>
      <c r="E62" s="715">
        <v>0.25856509471987105</v>
      </c>
      <c r="F62" s="715">
        <v>0.37068965517241376</v>
      </c>
      <c r="G62" s="715">
        <v>0.38919925512104286</v>
      </c>
      <c r="H62" s="715">
        <v>0.49019607843137253</v>
      </c>
      <c r="I62" s="715">
        <v>0.33925501432664762</v>
      </c>
      <c r="J62" s="716"/>
      <c r="K62" s="269"/>
    </row>
    <row r="63" spans="2:11" x14ac:dyDescent="0.25">
      <c r="B63" s="167">
        <v>2017</v>
      </c>
      <c r="C63" s="635" t="s">
        <v>5</v>
      </c>
      <c r="D63" s="715">
        <v>0.66977906365071005</v>
      </c>
      <c r="E63" s="715">
        <v>0.70473924251437636</v>
      </c>
      <c r="F63" s="715">
        <v>0.65934065934065944</v>
      </c>
      <c r="G63" s="715">
        <v>0.60424710424710426</v>
      </c>
      <c r="H63" s="715">
        <v>0.45283018867924524</v>
      </c>
      <c r="I63" s="715">
        <v>0.67301231802911543</v>
      </c>
      <c r="J63" s="716"/>
      <c r="K63" s="269"/>
    </row>
    <row r="64" spans="2:11" ht="16.5" thickBot="1" x14ac:dyDescent="0.3">
      <c r="B64" s="629"/>
      <c r="C64" s="635" t="s">
        <v>6</v>
      </c>
      <c r="D64" s="715">
        <v>0.33022093634928984</v>
      </c>
      <c r="E64" s="715">
        <v>0.29526075748562364</v>
      </c>
      <c r="F64" s="715">
        <v>0.34065934065934067</v>
      </c>
      <c r="G64" s="715">
        <v>0.39575289575289574</v>
      </c>
      <c r="H64" s="715">
        <v>0.54716981132075471</v>
      </c>
      <c r="I64" s="715">
        <v>0.32698768197088468</v>
      </c>
      <c r="J64" s="716"/>
      <c r="K64" s="269"/>
    </row>
    <row r="65" spans="2:11" x14ac:dyDescent="0.25">
      <c r="B65" s="167">
        <v>2018</v>
      </c>
      <c r="C65" s="635" t="s">
        <v>5</v>
      </c>
      <c r="D65" s="715">
        <v>0.65145583557621722</v>
      </c>
      <c r="E65" s="715">
        <v>0.70637069121097273</v>
      </c>
      <c r="F65" s="715">
        <v>0.57971014492753625</v>
      </c>
      <c r="G65" s="715">
        <v>0.6156351791530944</v>
      </c>
      <c r="H65" s="715">
        <v>0.44859813084112149</v>
      </c>
      <c r="I65" s="715">
        <v>0.65771812080536918</v>
      </c>
      <c r="J65" s="716" t="s">
        <v>76</v>
      </c>
      <c r="K65" s="269"/>
    </row>
    <row r="66" spans="2:11" ht="16.5" thickBot="1" x14ac:dyDescent="0.3">
      <c r="B66" s="629"/>
      <c r="C66" s="635" t="s">
        <v>6</v>
      </c>
      <c r="D66" s="715">
        <v>0.34854416442378272</v>
      </c>
      <c r="E66" s="715">
        <v>0.29362930878902721</v>
      </c>
      <c r="F66" s="715">
        <v>0.42028985507246375</v>
      </c>
      <c r="G66" s="715">
        <v>0.38436482084690554</v>
      </c>
      <c r="H66" s="715">
        <v>0.55140186915887857</v>
      </c>
      <c r="I66" s="715">
        <v>0.34228187919463088</v>
      </c>
      <c r="J66" s="716" t="s">
        <v>76</v>
      </c>
      <c r="K66" s="269"/>
    </row>
    <row r="67" spans="2:11" x14ac:dyDescent="0.25">
      <c r="B67" s="167">
        <v>2019</v>
      </c>
      <c r="C67" s="635" t="s">
        <v>5</v>
      </c>
      <c r="D67" s="715">
        <v>0.65030012004801918</v>
      </c>
      <c r="E67" s="715">
        <v>0.71564235800035836</v>
      </c>
      <c r="F67" s="715">
        <v>0.59715639810426535</v>
      </c>
      <c r="G67" s="715">
        <v>0.57640750670241292</v>
      </c>
      <c r="H67" s="715">
        <v>0.44954128440366969</v>
      </c>
      <c r="I67" s="715">
        <v>0.65902738960313034</v>
      </c>
      <c r="J67" s="716">
        <v>0.70512820512820529</v>
      </c>
      <c r="K67" s="269"/>
    </row>
    <row r="68" spans="2:11" ht="16.5" thickBot="1" x14ac:dyDescent="0.3">
      <c r="B68" s="629"/>
      <c r="C68" s="635" t="s">
        <v>6</v>
      </c>
      <c r="D68" s="715">
        <v>0.34969987995198082</v>
      </c>
      <c r="E68" s="715">
        <v>0.28435764199964164</v>
      </c>
      <c r="F68" s="715">
        <v>0.40284360189573465</v>
      </c>
      <c r="G68" s="715">
        <v>0.42359249329758719</v>
      </c>
      <c r="H68" s="715">
        <v>0.55045871559633031</v>
      </c>
      <c r="I68" s="715">
        <v>0.34097261039686977</v>
      </c>
      <c r="J68" s="716">
        <v>0.29487179487179488</v>
      </c>
      <c r="K68" s="269"/>
    </row>
    <row r="69" spans="2:11" x14ac:dyDescent="0.25">
      <c r="B69" s="167">
        <v>2020</v>
      </c>
      <c r="C69" s="635" t="s">
        <v>5</v>
      </c>
      <c r="D69" s="715">
        <v>0.65079946295618218</v>
      </c>
      <c r="E69" s="715">
        <v>0.69384585517375275</v>
      </c>
      <c r="F69" s="715">
        <v>0.60402684563758391</v>
      </c>
      <c r="G69" s="715">
        <v>0.55200000000000005</v>
      </c>
      <c r="H69" s="715">
        <v>0.43925233644859818</v>
      </c>
      <c r="I69" s="715">
        <v>0.63779956427015261</v>
      </c>
      <c r="J69" s="716">
        <v>0.58677685950413228</v>
      </c>
      <c r="K69" s="269"/>
    </row>
    <row r="70" spans="2:11" ht="16.5" thickBot="1" x14ac:dyDescent="0.3">
      <c r="B70" s="629"/>
      <c r="C70" s="635" t="s">
        <v>6</v>
      </c>
      <c r="D70" s="715">
        <v>0.34920053704381793</v>
      </c>
      <c r="E70" s="715">
        <v>0.30615414482624731</v>
      </c>
      <c r="F70" s="715">
        <v>0.39597315436241615</v>
      </c>
      <c r="G70" s="715">
        <v>0.44800000000000006</v>
      </c>
      <c r="H70" s="715">
        <v>0.56074766355140182</v>
      </c>
      <c r="I70" s="715">
        <v>0.3622004357298475</v>
      </c>
      <c r="J70" s="716">
        <v>0.41322314049586778</v>
      </c>
      <c r="K70" s="269"/>
    </row>
    <row r="71" spans="2:11" x14ac:dyDescent="0.25">
      <c r="B71" s="167">
        <v>2021</v>
      </c>
      <c r="C71" s="635" t="s">
        <v>5</v>
      </c>
      <c r="D71" s="715">
        <v>0.66965723487462614</v>
      </c>
      <c r="E71" s="715">
        <v>0.68740629685157428</v>
      </c>
      <c r="F71" s="715">
        <v>0.6227544910179641</v>
      </c>
      <c r="G71" s="715">
        <v>0.55974842767295596</v>
      </c>
      <c r="H71" s="715">
        <v>0.40740740740740738</v>
      </c>
      <c r="I71" s="715">
        <v>0.63969795037756205</v>
      </c>
      <c r="J71" s="716">
        <v>0.61333333333333329</v>
      </c>
      <c r="K71" s="269"/>
    </row>
    <row r="72" spans="2:11" ht="16.5" thickBot="1" x14ac:dyDescent="0.3">
      <c r="B72" s="629"/>
      <c r="C72" s="635" t="s">
        <v>6</v>
      </c>
      <c r="D72" s="715">
        <v>0.33034276512537381</v>
      </c>
      <c r="E72" s="715">
        <v>0.31259370314842583</v>
      </c>
      <c r="F72" s="715">
        <v>0.3772455089820359</v>
      </c>
      <c r="G72" s="715">
        <v>0.44025157232704404</v>
      </c>
      <c r="H72" s="715">
        <v>0.59259259259259256</v>
      </c>
      <c r="I72" s="715">
        <v>0.360302049622438</v>
      </c>
      <c r="J72" s="716">
        <v>0.38666666666666666</v>
      </c>
      <c r="K72" s="269"/>
    </row>
    <row r="73" spans="2:11" x14ac:dyDescent="0.25">
      <c r="B73" s="167">
        <v>2022</v>
      </c>
      <c r="C73" s="635" t="s">
        <v>5</v>
      </c>
      <c r="D73" s="715">
        <v>0.66755733689601426</v>
      </c>
      <c r="E73" s="715">
        <v>0.678402422865796</v>
      </c>
      <c r="F73" s="715">
        <v>0.60893854748603349</v>
      </c>
      <c r="G73" s="715">
        <v>0.54567901234567895</v>
      </c>
      <c r="H73" s="715">
        <v>0.4311926605504588</v>
      </c>
      <c r="I73" s="715">
        <v>0.6376288659793814</v>
      </c>
      <c r="J73" s="716">
        <v>0.52216748768472909</v>
      </c>
      <c r="K73" s="269"/>
    </row>
    <row r="74" spans="2:11" ht="16.5" thickBot="1" x14ac:dyDescent="0.3">
      <c r="B74" s="629"/>
      <c r="C74" s="635" t="s">
        <v>6</v>
      </c>
      <c r="D74" s="715">
        <v>0.33244266310398574</v>
      </c>
      <c r="E74" s="715">
        <v>0.32159757713420406</v>
      </c>
      <c r="F74" s="715">
        <v>0.39106145251396646</v>
      </c>
      <c r="G74" s="715">
        <v>0.45432098765432094</v>
      </c>
      <c r="H74" s="715">
        <v>0.56880733944954132</v>
      </c>
      <c r="I74" s="715">
        <v>0.36237113402061849</v>
      </c>
      <c r="J74" s="716">
        <v>0.47783251231527096</v>
      </c>
      <c r="K74" s="269"/>
    </row>
    <row r="75" spans="2:11" x14ac:dyDescent="0.25">
      <c r="B75" s="167">
        <v>2023</v>
      </c>
      <c r="C75" s="635" t="s">
        <v>5</v>
      </c>
      <c r="D75" s="715">
        <v>0.66823278163374267</v>
      </c>
      <c r="E75" s="715">
        <v>0.68786549707602329</v>
      </c>
      <c r="F75" s="715">
        <v>0.61085972850678738</v>
      </c>
      <c r="G75" s="715">
        <v>0.7142857142857143</v>
      </c>
      <c r="H75" s="715">
        <v>0.43434343434343442</v>
      </c>
      <c r="I75" s="715">
        <v>0.63715372080391086</v>
      </c>
      <c r="J75" s="716">
        <v>0.59146341463414631</v>
      </c>
      <c r="K75" s="269"/>
    </row>
    <row r="76" spans="2:11" ht="16.5" thickBot="1" x14ac:dyDescent="0.3">
      <c r="B76" s="629"/>
      <c r="C76" s="635" t="s">
        <v>6</v>
      </c>
      <c r="D76" s="715">
        <v>0.33176721836625739</v>
      </c>
      <c r="E76" s="715">
        <v>0.3121345029239766</v>
      </c>
      <c r="F76" s="715">
        <v>0.38914027149321262</v>
      </c>
      <c r="G76" s="715">
        <v>0.28571428571428575</v>
      </c>
      <c r="H76" s="715">
        <v>0.56565656565656564</v>
      </c>
      <c r="I76" s="715">
        <v>0.36284627919608908</v>
      </c>
      <c r="J76" s="716">
        <v>0.40853658536585363</v>
      </c>
      <c r="K76" s="269"/>
    </row>
    <row r="77" spans="2:11" x14ac:dyDescent="0.25">
      <c r="B77" s="167">
        <v>2024</v>
      </c>
      <c r="C77" s="635" t="s">
        <v>5</v>
      </c>
      <c r="D77" s="715">
        <v>0.67859330964342601</v>
      </c>
      <c r="E77" s="715">
        <v>0.67865748709122198</v>
      </c>
      <c r="F77" s="715">
        <v>0.62003780718336488</v>
      </c>
      <c r="G77" s="715">
        <v>0.76160990712074306</v>
      </c>
      <c r="H77" s="715">
        <v>0.43396226415094341</v>
      </c>
      <c r="I77" s="715">
        <v>0.62487153134635154</v>
      </c>
      <c r="J77" s="716">
        <v>0.55200000000000005</v>
      </c>
      <c r="K77" s="269"/>
    </row>
    <row r="78" spans="2:11" x14ac:dyDescent="0.25">
      <c r="B78" s="632"/>
      <c r="C78" s="636" t="s">
        <v>6</v>
      </c>
      <c r="D78" s="717">
        <v>0.32140669035657399</v>
      </c>
      <c r="E78" s="717">
        <v>0.32134251290877791</v>
      </c>
      <c r="F78" s="717">
        <v>0.37996219281663512</v>
      </c>
      <c r="G78" s="717">
        <v>0.23839009287925697</v>
      </c>
      <c r="H78" s="717">
        <v>0.56603773584905659</v>
      </c>
      <c r="I78" s="717">
        <v>0.37512846865364852</v>
      </c>
      <c r="J78" s="718">
        <v>0.44800000000000006</v>
      </c>
      <c r="K78" s="269"/>
    </row>
    <row r="79" spans="2:11" x14ac:dyDescent="0.25">
      <c r="B79" s="822" t="s">
        <v>771</v>
      </c>
      <c r="C79" s="272"/>
      <c r="D79" s="272"/>
    </row>
    <row r="80" spans="2:11" x14ac:dyDescent="0.25">
      <c r="B80" s="823" t="s">
        <v>1151</v>
      </c>
      <c r="C80" s="272"/>
      <c r="D80" s="272"/>
    </row>
    <row r="81" spans="2:10" x14ac:dyDescent="0.25">
      <c r="B81" s="264"/>
      <c r="C81" s="272"/>
      <c r="D81" s="272"/>
    </row>
    <row r="82" spans="2:10" x14ac:dyDescent="0.25">
      <c r="B82" s="261" t="s">
        <v>919</v>
      </c>
    </row>
    <row r="83" spans="2:10" ht="51.75" thickBot="1" x14ac:dyDescent="0.3">
      <c r="B83" s="592" t="s">
        <v>83</v>
      </c>
      <c r="C83" s="592" t="s">
        <v>100</v>
      </c>
      <c r="D83" s="748" t="s">
        <v>1014</v>
      </c>
      <c r="E83" s="748" t="s">
        <v>1015</v>
      </c>
      <c r="F83" s="748" t="s">
        <v>1016</v>
      </c>
      <c r="G83" s="592" t="s">
        <v>66</v>
      </c>
      <c r="H83" s="592" t="s">
        <v>77</v>
      </c>
      <c r="I83" s="592" t="s">
        <v>75</v>
      </c>
      <c r="J83" s="595" t="s">
        <v>78</v>
      </c>
    </row>
    <row r="84" spans="2:10" x14ac:dyDescent="0.25">
      <c r="B84" s="167">
        <v>2013</v>
      </c>
      <c r="C84" s="635" t="s">
        <v>79</v>
      </c>
      <c r="D84" s="715"/>
      <c r="E84" s="715">
        <v>4.5121663123080552E-2</v>
      </c>
      <c r="F84" s="715">
        <v>6.5420560747663559E-2</v>
      </c>
      <c r="G84" s="715">
        <v>6.1433447098976114E-2</v>
      </c>
      <c r="H84" s="715">
        <v>0.23157894736842102</v>
      </c>
      <c r="I84" s="715">
        <v>4.9029126213592233E-2</v>
      </c>
      <c r="J84" s="716"/>
    </row>
    <row r="85" spans="2:10" x14ac:dyDescent="0.25">
      <c r="B85" s="593"/>
      <c r="C85" s="635" t="s">
        <v>80</v>
      </c>
      <c r="D85" s="715"/>
      <c r="E85" s="715">
        <v>0.15662650602409639</v>
      </c>
      <c r="F85" s="715">
        <v>0.25233644859813081</v>
      </c>
      <c r="G85" s="715">
        <v>0.15017064846416384</v>
      </c>
      <c r="H85" s="715">
        <v>0.27368421052631581</v>
      </c>
      <c r="I85" s="715">
        <v>0.17766990291262136</v>
      </c>
      <c r="J85" s="716"/>
    </row>
    <row r="86" spans="2:10" x14ac:dyDescent="0.25">
      <c r="B86" s="593"/>
      <c r="C86" s="635" t="s">
        <v>81</v>
      </c>
      <c r="D86" s="715"/>
      <c r="E86" s="715">
        <v>0.29789747224190882</v>
      </c>
      <c r="F86" s="715">
        <v>0.28971962616822433</v>
      </c>
      <c r="G86" s="715">
        <v>0.32423208191126285</v>
      </c>
      <c r="H86" s="715">
        <v>0.32631578947368417</v>
      </c>
      <c r="I86" s="715">
        <v>0.35728155339805823</v>
      </c>
      <c r="J86" s="716"/>
    </row>
    <row r="87" spans="2:10" ht="16.5" thickBot="1" x14ac:dyDescent="0.3">
      <c r="B87" s="637"/>
      <c r="C87" s="635" t="s">
        <v>82</v>
      </c>
      <c r="D87" s="715"/>
      <c r="E87" s="715">
        <v>0.50035435861091426</v>
      </c>
      <c r="F87" s="715">
        <v>0.3925233644859813</v>
      </c>
      <c r="G87" s="715">
        <v>0.46416382252559729</v>
      </c>
      <c r="H87" s="715">
        <v>0.16842105263157894</v>
      </c>
      <c r="I87" s="715">
        <v>0.41601941747572818</v>
      </c>
      <c r="J87" s="716"/>
    </row>
    <row r="88" spans="2:10" x14ac:dyDescent="0.25">
      <c r="B88" s="167">
        <v>2014</v>
      </c>
      <c r="C88" s="635" t="s">
        <v>79</v>
      </c>
      <c r="D88" s="715">
        <v>8.5273078233223568E-2</v>
      </c>
      <c r="E88" s="715">
        <v>4.1167156751866101E-2</v>
      </c>
      <c r="F88" s="715">
        <v>1.680672268907563E-2</v>
      </c>
      <c r="G88" s="715">
        <v>3.9256198347107439E-2</v>
      </c>
      <c r="H88" s="715">
        <v>0.21505376344086019</v>
      </c>
      <c r="I88" s="715">
        <v>4.5751633986928109E-2</v>
      </c>
      <c r="J88" s="716"/>
    </row>
    <row r="89" spans="2:10" x14ac:dyDescent="0.25">
      <c r="B89" s="593"/>
      <c r="C89" s="635" t="s">
        <v>80</v>
      </c>
      <c r="D89" s="715">
        <v>0.13375723856023616</v>
      </c>
      <c r="E89" s="715">
        <v>0.14770413933499207</v>
      </c>
      <c r="F89" s="715">
        <v>0.28571428571428575</v>
      </c>
      <c r="G89" s="715">
        <v>0.11776859504132231</v>
      </c>
      <c r="H89" s="715">
        <v>0.35483870967741937</v>
      </c>
      <c r="I89" s="715">
        <v>0.184640522875817</v>
      </c>
      <c r="J89" s="716"/>
    </row>
    <row r="90" spans="2:10" x14ac:dyDescent="0.25">
      <c r="B90" s="593"/>
      <c r="C90" s="635" t="s">
        <v>81</v>
      </c>
      <c r="D90" s="715">
        <v>0.30759623027137506</v>
      </c>
      <c r="E90" s="715">
        <v>0.27618185930784889</v>
      </c>
      <c r="F90" s="715">
        <v>0.32773109243697474</v>
      </c>
      <c r="G90" s="715">
        <v>0.34710743801652894</v>
      </c>
      <c r="H90" s="715">
        <v>0.29032258064516125</v>
      </c>
      <c r="I90" s="715">
        <v>0.34694989106753815</v>
      </c>
      <c r="J90" s="716"/>
    </row>
    <row r="91" spans="2:10" ht="16.5" thickBot="1" x14ac:dyDescent="0.3">
      <c r="B91" s="637"/>
      <c r="C91" s="635" t="s">
        <v>82</v>
      </c>
      <c r="D91" s="715">
        <v>0.4733734529351652</v>
      </c>
      <c r="E91" s="715">
        <v>0.53494684460529296</v>
      </c>
      <c r="F91" s="715">
        <v>0.36974789915966388</v>
      </c>
      <c r="G91" s="715">
        <v>0.49586776859504134</v>
      </c>
      <c r="H91" s="715">
        <v>0.13978494623655913</v>
      </c>
      <c r="I91" s="715">
        <v>0.42265795206971679</v>
      </c>
      <c r="J91" s="716"/>
    </row>
    <row r="92" spans="2:10" x14ac:dyDescent="0.25">
      <c r="B92" s="167">
        <v>2015</v>
      </c>
      <c r="C92" s="635" t="s">
        <v>79</v>
      </c>
      <c r="D92" s="715">
        <v>5.5279159756771695E-2</v>
      </c>
      <c r="E92" s="715">
        <v>4.1110183639399001E-2</v>
      </c>
      <c r="F92" s="715">
        <v>3.1496062992125984E-2</v>
      </c>
      <c r="G92" s="715">
        <v>4.5553145336225592E-2</v>
      </c>
      <c r="H92" s="715">
        <v>0.26470588235294118</v>
      </c>
      <c r="I92" s="715">
        <v>5.4223149113660059E-2</v>
      </c>
      <c r="J92" s="716"/>
    </row>
    <row r="93" spans="2:10" x14ac:dyDescent="0.25">
      <c r="B93" s="593"/>
      <c r="C93" s="635" t="s">
        <v>80</v>
      </c>
      <c r="D93" s="715">
        <v>0.16657453473373871</v>
      </c>
      <c r="E93" s="715">
        <v>0.14837228714524206</v>
      </c>
      <c r="F93" s="715">
        <v>0.16535433070866146</v>
      </c>
      <c r="G93" s="715">
        <v>0.11713665943600868</v>
      </c>
      <c r="H93" s="715">
        <v>0.32352941176470584</v>
      </c>
      <c r="I93" s="715">
        <v>0.16162669447340983</v>
      </c>
      <c r="J93" s="716"/>
    </row>
    <row r="94" spans="2:10" x14ac:dyDescent="0.25">
      <c r="B94" s="593"/>
      <c r="C94" s="635" t="s">
        <v>81</v>
      </c>
      <c r="D94" s="715">
        <v>0.34567901234567899</v>
      </c>
      <c r="E94" s="715">
        <v>0.29674457429048412</v>
      </c>
      <c r="F94" s="715">
        <v>0.38582677165354334</v>
      </c>
      <c r="G94" s="715">
        <v>0.31887201735357917</v>
      </c>
      <c r="H94" s="715">
        <v>0.31372549019607843</v>
      </c>
      <c r="I94" s="715">
        <v>0.33211678832116787</v>
      </c>
      <c r="J94" s="716"/>
    </row>
    <row r="95" spans="2:10" ht="16.5" thickBot="1" x14ac:dyDescent="0.3">
      <c r="B95" s="637"/>
      <c r="C95" s="635" t="s">
        <v>82</v>
      </c>
      <c r="D95" s="715">
        <v>0.43246729316381055</v>
      </c>
      <c r="E95" s="715">
        <v>0.51377295492487474</v>
      </c>
      <c r="F95" s="715">
        <v>0.41732283464566933</v>
      </c>
      <c r="G95" s="715">
        <v>0.51843817787418656</v>
      </c>
      <c r="H95" s="715">
        <v>9.8039215686274495E-2</v>
      </c>
      <c r="I95" s="715">
        <v>0.4520333680917622</v>
      </c>
      <c r="J95" s="716"/>
    </row>
    <row r="96" spans="2:10" x14ac:dyDescent="0.25">
      <c r="B96" s="167">
        <v>2016</v>
      </c>
      <c r="C96" s="635" t="s">
        <v>79</v>
      </c>
      <c r="D96" s="715">
        <v>6.9970845481049565E-2</v>
      </c>
      <c r="E96" s="715">
        <v>3.7484885126964934E-2</v>
      </c>
      <c r="F96" s="715">
        <v>3.4482758620689655E-2</v>
      </c>
      <c r="G96" s="715">
        <v>4.8417132216014895E-2</v>
      </c>
      <c r="H96" s="715">
        <v>0.14705882352941177</v>
      </c>
      <c r="I96" s="715">
        <v>4.2406876790830952E-2</v>
      </c>
      <c r="J96" s="716"/>
    </row>
    <row r="97" spans="2:10" x14ac:dyDescent="0.25">
      <c r="B97" s="593"/>
      <c r="C97" s="635" t="s">
        <v>80</v>
      </c>
      <c r="D97" s="715">
        <v>0.16747651441528993</v>
      </c>
      <c r="E97" s="715">
        <v>0.15336557839580814</v>
      </c>
      <c r="F97" s="715">
        <v>0.19827586206896552</v>
      </c>
      <c r="G97" s="715">
        <v>0.13966480446927373</v>
      </c>
      <c r="H97" s="715">
        <v>0.43137254901960781</v>
      </c>
      <c r="I97" s="715">
        <v>0.16160458452722065</v>
      </c>
      <c r="J97" s="716"/>
    </row>
    <row r="98" spans="2:10" x14ac:dyDescent="0.25">
      <c r="B98" s="593"/>
      <c r="C98" s="635" t="s">
        <v>81</v>
      </c>
      <c r="D98" s="715">
        <v>0.3312277291869129</v>
      </c>
      <c r="E98" s="715">
        <v>0.28718258766626359</v>
      </c>
      <c r="F98" s="715">
        <v>0.36206896551724133</v>
      </c>
      <c r="G98" s="715">
        <v>0.32774674115456237</v>
      </c>
      <c r="H98" s="715">
        <v>0.24509803921568626</v>
      </c>
      <c r="I98" s="715">
        <v>0.34326647564469914</v>
      </c>
      <c r="J98" s="716"/>
    </row>
    <row r="99" spans="2:10" ht="16.5" thickBot="1" x14ac:dyDescent="0.3">
      <c r="B99" s="637"/>
      <c r="C99" s="635" t="s">
        <v>82</v>
      </c>
      <c r="D99" s="715">
        <v>0.43132491091674763</v>
      </c>
      <c r="E99" s="715">
        <v>0.52196694881096339</v>
      </c>
      <c r="F99" s="715">
        <v>0.40517241379310343</v>
      </c>
      <c r="G99" s="715">
        <v>0.48417132216014896</v>
      </c>
      <c r="H99" s="715">
        <v>0.1764705882352941</v>
      </c>
      <c r="I99" s="715">
        <v>0.45272206303724927</v>
      </c>
      <c r="J99" s="716"/>
    </row>
    <row r="100" spans="2:10" x14ac:dyDescent="0.25">
      <c r="B100" s="167">
        <v>2017</v>
      </c>
      <c r="C100" s="635" t="s">
        <v>79</v>
      </c>
      <c r="D100" s="715">
        <v>6.3628966639544343E-2</v>
      </c>
      <c r="E100" s="715">
        <v>4.084870116993853E-2</v>
      </c>
      <c r="F100" s="715">
        <v>4.3956043956043959E-2</v>
      </c>
      <c r="G100" s="715">
        <v>5.5984555984555984E-2</v>
      </c>
      <c r="H100" s="715">
        <v>0.16037735849056603</v>
      </c>
      <c r="I100" s="715">
        <v>3.527435610302352E-2</v>
      </c>
      <c r="J100" s="716"/>
    </row>
    <row r="101" spans="2:10" x14ac:dyDescent="0.25">
      <c r="B101" s="593"/>
      <c r="C101" s="635" t="s">
        <v>80</v>
      </c>
      <c r="D101" s="715">
        <v>0.1707078925956062</v>
      </c>
      <c r="E101" s="715">
        <v>0.15209200872496531</v>
      </c>
      <c r="F101" s="715">
        <v>0.2087912087912088</v>
      </c>
      <c r="G101" s="715">
        <v>0.12934362934362933</v>
      </c>
      <c r="H101" s="715">
        <v>0.44339622641509435</v>
      </c>
      <c r="I101" s="715">
        <v>0.1685330347144457</v>
      </c>
      <c r="J101" s="716"/>
    </row>
    <row r="102" spans="2:10" x14ac:dyDescent="0.25">
      <c r="B102" s="593"/>
      <c r="C102" s="635" t="s">
        <v>81</v>
      </c>
      <c r="D102" s="715">
        <v>0.32628152969894225</v>
      </c>
      <c r="E102" s="715">
        <v>0.2849494348602023</v>
      </c>
      <c r="F102" s="715">
        <v>0.35164835164835168</v>
      </c>
      <c r="G102" s="715">
        <v>0.28957528957528955</v>
      </c>
      <c r="H102" s="715">
        <v>0.27358490566037735</v>
      </c>
      <c r="I102" s="715">
        <v>0.33482642777155652</v>
      </c>
      <c r="J102" s="716"/>
    </row>
    <row r="103" spans="2:10" ht="16.5" thickBot="1" x14ac:dyDescent="0.3">
      <c r="B103" s="637"/>
      <c r="C103" s="635" t="s">
        <v>82</v>
      </c>
      <c r="D103" s="715">
        <v>0.43938161106590728</v>
      </c>
      <c r="E103" s="715">
        <v>0.52210985524489395</v>
      </c>
      <c r="F103" s="715">
        <v>0.39560439560439564</v>
      </c>
      <c r="G103" s="715">
        <v>0.52509652509652516</v>
      </c>
      <c r="H103" s="715">
        <v>0.12264150943396226</v>
      </c>
      <c r="I103" s="715">
        <v>0.4613661814109743</v>
      </c>
      <c r="J103" s="716"/>
    </row>
    <row r="104" spans="2:10" x14ac:dyDescent="0.25">
      <c r="B104" s="167">
        <v>2018</v>
      </c>
      <c r="C104" s="635" t="s">
        <v>79</v>
      </c>
      <c r="D104" s="715">
        <v>7.0586523067966811E-2</v>
      </c>
      <c r="E104" s="715">
        <v>3.5553149251037718E-2</v>
      </c>
      <c r="F104" s="715">
        <v>2.8985507246376812E-2</v>
      </c>
      <c r="G104" s="715">
        <v>5.5374592833876218E-2</v>
      </c>
      <c r="H104" s="715">
        <v>0.14018691588785046</v>
      </c>
      <c r="I104" s="715">
        <v>3.200826019617966E-2</v>
      </c>
      <c r="J104" s="716" t="s">
        <v>76</v>
      </c>
    </row>
    <row r="105" spans="2:10" x14ac:dyDescent="0.25">
      <c r="B105" s="593"/>
      <c r="C105" s="635" t="s">
        <v>80</v>
      </c>
      <c r="D105" s="715">
        <v>0.16693348857517101</v>
      </c>
      <c r="E105" s="715">
        <v>0.15141671178487637</v>
      </c>
      <c r="F105" s="715">
        <v>0.2391304347826087</v>
      </c>
      <c r="G105" s="715">
        <v>0.14332247557003255</v>
      </c>
      <c r="H105" s="715">
        <v>0.46728971962616828</v>
      </c>
      <c r="I105" s="715">
        <v>0.15178110480123905</v>
      </c>
      <c r="J105" s="716" t="s">
        <v>76</v>
      </c>
    </row>
    <row r="106" spans="2:10" x14ac:dyDescent="0.25">
      <c r="B106" s="593"/>
      <c r="C106" s="635" t="s">
        <v>81</v>
      </c>
      <c r="D106" s="715">
        <v>0.3602095764808616</v>
      </c>
      <c r="E106" s="715">
        <v>0.28839559646273233</v>
      </c>
      <c r="F106" s="715">
        <v>0.32608695652173914</v>
      </c>
      <c r="G106" s="715">
        <v>0.31270358306188922</v>
      </c>
      <c r="H106" s="715">
        <v>0.20560747663551404</v>
      </c>
      <c r="I106" s="715">
        <v>0.35622096024780592</v>
      </c>
      <c r="J106" s="716" t="s">
        <v>76</v>
      </c>
    </row>
    <row r="107" spans="2:10" ht="16.5" thickBot="1" x14ac:dyDescent="0.3">
      <c r="B107" s="637"/>
      <c r="C107" s="635" t="s">
        <v>82</v>
      </c>
      <c r="D107" s="715">
        <v>0.4022704118760006</v>
      </c>
      <c r="E107" s="715">
        <v>0.52463454250135344</v>
      </c>
      <c r="F107" s="715">
        <v>0.40579710144927539</v>
      </c>
      <c r="G107" s="715">
        <v>0.48859934853420195</v>
      </c>
      <c r="H107" s="715">
        <v>0.18691588785046728</v>
      </c>
      <c r="I107" s="715">
        <v>0.45998967475477542</v>
      </c>
      <c r="J107" s="716" t="s">
        <v>76</v>
      </c>
    </row>
    <row r="108" spans="2:10" x14ac:dyDescent="0.25">
      <c r="B108" s="167">
        <v>2019</v>
      </c>
      <c r="C108" s="635" t="s">
        <v>79</v>
      </c>
      <c r="D108" s="715">
        <v>6.0261272650653182E-2</v>
      </c>
      <c r="E108" s="715">
        <v>4.2107149256405664E-2</v>
      </c>
      <c r="F108" s="715">
        <v>1.8957345971563982E-2</v>
      </c>
      <c r="G108" s="715">
        <v>6.1662198391420918E-2</v>
      </c>
      <c r="H108" s="715">
        <v>0.12844036697247707</v>
      </c>
      <c r="I108" s="715">
        <v>3.4656232532140861E-2</v>
      </c>
      <c r="J108" s="716">
        <v>1.2820512820512822E-2</v>
      </c>
    </row>
    <row r="109" spans="2:10" x14ac:dyDescent="0.25">
      <c r="B109" s="593"/>
      <c r="C109" s="635" t="s">
        <v>80</v>
      </c>
      <c r="D109" s="715">
        <v>0.18738586880179803</v>
      </c>
      <c r="E109" s="715">
        <v>0.15033148181329511</v>
      </c>
      <c r="F109" s="715">
        <v>0.20853080568720381</v>
      </c>
      <c r="G109" s="715">
        <v>0.1447721179624665</v>
      </c>
      <c r="H109" s="715">
        <v>0.47706422018348627</v>
      </c>
      <c r="I109" s="715">
        <v>0.16489659027389603</v>
      </c>
      <c r="J109" s="716">
        <v>0.10256410256410257</v>
      </c>
    </row>
    <row r="110" spans="2:10" x14ac:dyDescent="0.25">
      <c r="B110" s="593"/>
      <c r="C110" s="635" t="s">
        <v>81</v>
      </c>
      <c r="D110" s="715">
        <v>0.36831015592077543</v>
      </c>
      <c r="E110" s="715">
        <v>0.29725855581437016</v>
      </c>
      <c r="F110" s="715">
        <v>0.36966824644549762</v>
      </c>
      <c r="G110" s="715">
        <v>0.26005361930294907</v>
      </c>
      <c r="H110" s="715">
        <v>0.26605504587155965</v>
      </c>
      <c r="I110" s="715">
        <v>0.3471212968138625</v>
      </c>
      <c r="J110" s="716">
        <v>0.38461538461538469</v>
      </c>
    </row>
    <row r="111" spans="2:10" ht="16.5" thickBot="1" x14ac:dyDescent="0.3">
      <c r="B111" s="637"/>
      <c r="C111" s="635" t="s">
        <v>82</v>
      </c>
      <c r="D111" s="715">
        <v>0.38404270262677342</v>
      </c>
      <c r="E111" s="715">
        <v>0.51030281311592907</v>
      </c>
      <c r="F111" s="715">
        <v>0.40284360189573465</v>
      </c>
      <c r="G111" s="715">
        <v>0.53351206434316356</v>
      </c>
      <c r="H111" s="715">
        <v>0.12844036697247707</v>
      </c>
      <c r="I111" s="715">
        <v>0.45332588038010063</v>
      </c>
      <c r="J111" s="716">
        <v>0.50000000000000011</v>
      </c>
    </row>
    <row r="112" spans="2:10" x14ac:dyDescent="0.25">
      <c r="B112" s="167">
        <v>2020</v>
      </c>
      <c r="C112" s="635" t="s">
        <v>79</v>
      </c>
      <c r="D112" s="715">
        <v>6.1861364264015464E-2</v>
      </c>
      <c r="E112" s="715">
        <v>3.4556396816152204E-2</v>
      </c>
      <c r="F112" s="715">
        <v>4.0268456375838931E-2</v>
      </c>
      <c r="G112" s="715">
        <v>2.4000000000000004E-2</v>
      </c>
      <c r="H112" s="715">
        <v>0.13084112149532712</v>
      </c>
      <c r="I112" s="715">
        <v>2.6688453159041396E-2</v>
      </c>
      <c r="J112" s="716">
        <v>9.0909090909090912E-2</v>
      </c>
    </row>
    <row r="113" spans="2:10" x14ac:dyDescent="0.25">
      <c r="B113" s="593"/>
      <c r="C113" s="635" t="s">
        <v>80</v>
      </c>
      <c r="D113" s="715">
        <v>0.19221209610604806</v>
      </c>
      <c r="E113" s="715">
        <v>0.15511551155115511</v>
      </c>
      <c r="F113" s="715">
        <v>0.24161073825503357</v>
      </c>
      <c r="G113" s="715">
        <v>0.17199999999999999</v>
      </c>
      <c r="H113" s="715">
        <v>0.42990654205607476</v>
      </c>
      <c r="I113" s="715">
        <v>0.16938997821350765</v>
      </c>
      <c r="J113" s="716">
        <v>0.14049586776859505</v>
      </c>
    </row>
    <row r="114" spans="2:10" x14ac:dyDescent="0.25">
      <c r="B114" s="593"/>
      <c r="C114" s="635" t="s">
        <v>81</v>
      </c>
      <c r="D114" s="715">
        <v>0.36757801712234189</v>
      </c>
      <c r="E114" s="715">
        <v>0.29994175888177049</v>
      </c>
      <c r="F114" s="715">
        <v>0.36241610738255031</v>
      </c>
      <c r="G114" s="715">
        <v>0.27200000000000002</v>
      </c>
      <c r="H114" s="715">
        <v>0.28037383177570091</v>
      </c>
      <c r="I114" s="715">
        <v>0.36819172113289761</v>
      </c>
      <c r="J114" s="716">
        <v>0.33057851239669422</v>
      </c>
    </row>
    <row r="115" spans="2:10" ht="16.5" thickBot="1" x14ac:dyDescent="0.3">
      <c r="B115" s="637"/>
      <c r="C115" s="635" t="s">
        <v>82</v>
      </c>
      <c r="D115" s="715">
        <v>0.37834852250759454</v>
      </c>
      <c r="E115" s="715">
        <v>0.51038633275092216</v>
      </c>
      <c r="F115" s="715">
        <v>0.35570469798657717</v>
      </c>
      <c r="G115" s="715">
        <v>0.53200000000000003</v>
      </c>
      <c r="H115" s="715">
        <v>0.15887850467289721</v>
      </c>
      <c r="I115" s="715">
        <v>0.43572984749455335</v>
      </c>
      <c r="J115" s="716">
        <v>0.43801652892561982</v>
      </c>
    </row>
    <row r="116" spans="2:10" x14ac:dyDescent="0.25">
      <c r="B116" s="167">
        <v>2021</v>
      </c>
      <c r="C116" s="635" t="s">
        <v>79</v>
      </c>
      <c r="D116" s="715">
        <v>6.3960168517809265E-2</v>
      </c>
      <c r="E116" s="715">
        <v>3.4107946026986503E-2</v>
      </c>
      <c r="F116" s="715">
        <v>3.5928143712574849E-2</v>
      </c>
      <c r="G116" s="715">
        <v>4.0880503144654086E-2</v>
      </c>
      <c r="H116" s="715">
        <v>9.2592592592592601E-2</v>
      </c>
      <c r="I116" s="715">
        <v>3.6138079827400221E-2</v>
      </c>
      <c r="J116" s="716">
        <v>0.04</v>
      </c>
    </row>
    <row r="117" spans="2:10" x14ac:dyDescent="0.25">
      <c r="B117" s="593"/>
      <c r="C117" s="635" t="s">
        <v>80</v>
      </c>
      <c r="D117" s="715">
        <v>0.16647516915613431</v>
      </c>
      <c r="E117" s="715">
        <v>0.16135682158920542</v>
      </c>
      <c r="F117" s="715">
        <v>0.26347305389221554</v>
      </c>
      <c r="G117" s="715">
        <v>0.15094339622641509</v>
      </c>
      <c r="H117" s="715">
        <v>0.39814814814814814</v>
      </c>
      <c r="I117" s="715">
        <v>0.16612729234088458</v>
      </c>
      <c r="J117" s="716">
        <v>0.13333333333333333</v>
      </c>
    </row>
    <row r="118" spans="2:10" x14ac:dyDescent="0.25">
      <c r="B118" s="593"/>
      <c r="C118" s="635" t="s">
        <v>81</v>
      </c>
      <c r="D118" s="715">
        <v>0.35235541937954806</v>
      </c>
      <c r="E118" s="715">
        <v>0.31709145427286356</v>
      </c>
      <c r="F118" s="715">
        <v>0.40119760479041916</v>
      </c>
      <c r="G118" s="715">
        <v>0.31446540880503143</v>
      </c>
      <c r="H118" s="715">
        <v>0.34259259259259262</v>
      </c>
      <c r="I118" s="715">
        <v>0.36839266450916935</v>
      </c>
      <c r="J118" s="716">
        <v>0.35333333333333328</v>
      </c>
    </row>
    <row r="119" spans="2:10" ht="16.5" thickBot="1" x14ac:dyDescent="0.3">
      <c r="B119" s="637"/>
      <c r="C119" s="635" t="s">
        <v>82</v>
      </c>
      <c r="D119" s="715">
        <v>0.41720924294650835</v>
      </c>
      <c r="E119" s="715">
        <v>0.48744377811094453</v>
      </c>
      <c r="F119" s="715">
        <v>0.29940119760479039</v>
      </c>
      <c r="G119" s="715">
        <v>0.49371069182389937</v>
      </c>
      <c r="H119" s="715">
        <v>0.16666666666666669</v>
      </c>
      <c r="I119" s="715">
        <v>0.42934196332254587</v>
      </c>
      <c r="J119" s="716">
        <v>0.47333333333333327</v>
      </c>
    </row>
    <row r="120" spans="2:10" x14ac:dyDescent="0.25">
      <c r="B120" s="167">
        <v>2022</v>
      </c>
      <c r="C120" s="635" t="s">
        <v>79</v>
      </c>
      <c r="D120" s="715">
        <v>5.9304197102884738E-2</v>
      </c>
      <c r="E120" s="715">
        <v>3.1989399962142721E-2</v>
      </c>
      <c r="F120" s="715">
        <v>3.3519553072625691E-2</v>
      </c>
      <c r="G120" s="715">
        <v>2.716049382716049E-2</v>
      </c>
      <c r="H120" s="715">
        <v>0.11926605504587157</v>
      </c>
      <c r="I120" s="715">
        <v>2.5773195876288658E-2</v>
      </c>
      <c r="J120" s="716">
        <v>1.9704433497536946E-2</v>
      </c>
    </row>
    <row r="121" spans="2:10" x14ac:dyDescent="0.25">
      <c r="B121" s="593"/>
      <c r="C121" s="635" t="s">
        <v>80</v>
      </c>
      <c r="D121" s="715">
        <v>0.17308406586603936</v>
      </c>
      <c r="E121" s="715">
        <v>0.16448987317811847</v>
      </c>
      <c r="F121" s="715">
        <v>0.24022346368715083</v>
      </c>
      <c r="G121" s="715">
        <v>0.1308641975308642</v>
      </c>
      <c r="H121" s="715">
        <v>0.42201834862385323</v>
      </c>
      <c r="I121" s="715">
        <v>0.17061855670103093</v>
      </c>
      <c r="J121" s="716">
        <v>0.12315270935960591</v>
      </c>
    </row>
    <row r="122" spans="2:10" x14ac:dyDescent="0.25">
      <c r="B122" s="593"/>
      <c r="C122" s="635" t="s">
        <v>81</v>
      </c>
      <c r="D122" s="715">
        <v>0.38083446824315959</v>
      </c>
      <c r="E122" s="715">
        <v>0.31724399015710769</v>
      </c>
      <c r="F122" s="715">
        <v>0.37430167597765363</v>
      </c>
      <c r="G122" s="715">
        <v>0.3061728395061728</v>
      </c>
      <c r="H122" s="715">
        <v>0.29357798165137616</v>
      </c>
      <c r="I122" s="715">
        <v>0.34175257731958758</v>
      </c>
      <c r="J122" s="716">
        <v>0.34482758620689657</v>
      </c>
    </row>
    <row r="123" spans="2:10" ht="16.5" thickBot="1" x14ac:dyDescent="0.3">
      <c r="B123" s="637"/>
      <c r="C123" s="635" t="s">
        <v>82</v>
      </c>
      <c r="D123" s="715">
        <v>0.3867772687879163</v>
      </c>
      <c r="E123" s="715">
        <v>0.48627673670263105</v>
      </c>
      <c r="F123" s="715">
        <v>0.35195530726256985</v>
      </c>
      <c r="G123" s="715">
        <v>0.53580246913580243</v>
      </c>
      <c r="H123" s="715">
        <v>0.16513761467889909</v>
      </c>
      <c r="I123" s="715">
        <v>0.46185567010309275</v>
      </c>
      <c r="J123" s="716">
        <v>0.51231527093596052</v>
      </c>
    </row>
    <row r="124" spans="2:10" x14ac:dyDescent="0.25">
      <c r="B124" s="167">
        <v>2023</v>
      </c>
      <c r="C124" s="635" t="s">
        <v>79</v>
      </c>
      <c r="D124" s="715">
        <v>6.4388681260010683E-2</v>
      </c>
      <c r="E124" s="715">
        <v>3.0153508771929825E-2</v>
      </c>
      <c r="F124" s="715">
        <v>2.2624434389140271E-2</v>
      </c>
      <c r="G124" s="715">
        <v>4.4401544401544403E-2</v>
      </c>
      <c r="H124" s="715">
        <v>0.16161616161616163</v>
      </c>
      <c r="I124" s="715">
        <v>3.2047800108636608E-2</v>
      </c>
      <c r="J124" s="716">
        <v>0.17682926829268295</v>
      </c>
    </row>
    <row r="125" spans="2:10" x14ac:dyDescent="0.25">
      <c r="B125" s="593"/>
      <c r="C125" s="635" t="s">
        <v>80</v>
      </c>
      <c r="D125" s="715">
        <v>0.16305392418579817</v>
      </c>
      <c r="E125" s="715">
        <v>0.15497076023391812</v>
      </c>
      <c r="F125" s="715">
        <v>0.17647058823529413</v>
      </c>
      <c r="G125" s="715">
        <v>0.15444015444015446</v>
      </c>
      <c r="H125" s="715">
        <v>0.39393939393939398</v>
      </c>
      <c r="I125" s="715">
        <v>0.17001629549158068</v>
      </c>
      <c r="J125" s="716">
        <v>9.7560975609756101E-2</v>
      </c>
    </row>
    <row r="126" spans="2:10" x14ac:dyDescent="0.25">
      <c r="B126" s="593"/>
      <c r="C126" s="635" t="s">
        <v>81</v>
      </c>
      <c r="D126" s="715">
        <v>0.37234383342231714</v>
      </c>
      <c r="E126" s="715">
        <v>0.31871345029239767</v>
      </c>
      <c r="F126" s="715">
        <v>0.38914027149321262</v>
      </c>
      <c r="G126" s="715">
        <v>0.29536679536679533</v>
      </c>
      <c r="H126" s="715">
        <v>0.28282828282828282</v>
      </c>
      <c r="I126" s="715">
        <v>0.36882129277566539</v>
      </c>
      <c r="J126" s="716">
        <v>0.32317073170731703</v>
      </c>
    </row>
    <row r="127" spans="2:10" ht="16.5" thickBot="1" x14ac:dyDescent="0.3">
      <c r="B127" s="637"/>
      <c r="C127" s="635" t="s">
        <v>82</v>
      </c>
      <c r="D127" s="715">
        <v>0.40021356113187401</v>
      </c>
      <c r="E127" s="715">
        <v>0.49616228070175439</v>
      </c>
      <c r="F127" s="715">
        <v>0.41176470588235298</v>
      </c>
      <c r="G127" s="715">
        <v>0.50579150579150578</v>
      </c>
      <c r="H127" s="715">
        <v>0.16161616161616163</v>
      </c>
      <c r="I127" s="715">
        <v>0.42911461162411735</v>
      </c>
      <c r="J127" s="716">
        <v>0.40243902439024387</v>
      </c>
    </row>
    <row r="128" spans="2:10" x14ac:dyDescent="0.25">
      <c r="B128" s="167">
        <v>2024</v>
      </c>
      <c r="C128" s="635" t="s">
        <v>79</v>
      </c>
      <c r="D128" s="715">
        <v>6.6903565739492701E-2</v>
      </c>
      <c r="E128" s="715">
        <v>2.8571428571428567E-2</v>
      </c>
      <c r="F128" s="715">
        <v>2.6465028355387523E-2</v>
      </c>
      <c r="G128" s="715">
        <v>4.9535603715170282E-2</v>
      </c>
      <c r="H128" s="715">
        <v>0.12264150943396226</v>
      </c>
      <c r="I128" s="715">
        <v>2.7235354573484073E-2</v>
      </c>
      <c r="J128" s="716">
        <v>5.6000000000000008E-2</v>
      </c>
    </row>
    <row r="129" spans="2:10" x14ac:dyDescent="0.25">
      <c r="B129" s="593"/>
      <c r="C129" s="635" t="s">
        <v>80</v>
      </c>
      <c r="D129" s="715">
        <v>0.15206469795368213</v>
      </c>
      <c r="E129" s="715">
        <v>0.15886402753872633</v>
      </c>
      <c r="F129" s="715">
        <v>0.14177693761814744</v>
      </c>
      <c r="G129" s="715">
        <v>0.15479876160990713</v>
      </c>
      <c r="H129" s="715">
        <v>0.43396226415094341</v>
      </c>
      <c r="I129" s="715">
        <v>0.16495375128468656</v>
      </c>
      <c r="J129" s="716">
        <v>0.15200000000000002</v>
      </c>
    </row>
    <row r="130" spans="2:10" x14ac:dyDescent="0.25">
      <c r="B130" s="593"/>
      <c r="C130" s="635" t="s">
        <v>81</v>
      </c>
      <c r="D130" s="715">
        <v>0.34848670506065432</v>
      </c>
      <c r="E130" s="715">
        <v>0.31996557659208258</v>
      </c>
      <c r="F130" s="715">
        <v>0.37051039697542537</v>
      </c>
      <c r="G130" s="715">
        <v>0.37306501547987625</v>
      </c>
      <c r="H130" s="715">
        <v>0.31132075471698112</v>
      </c>
      <c r="I130" s="715">
        <v>0.35508735868448099</v>
      </c>
      <c r="J130" s="716">
        <v>0.24</v>
      </c>
    </row>
    <row r="131" spans="2:10" x14ac:dyDescent="0.25">
      <c r="B131" s="593"/>
      <c r="C131" s="636" t="s">
        <v>82</v>
      </c>
      <c r="D131" s="717">
        <v>0.43254503124617083</v>
      </c>
      <c r="E131" s="717">
        <v>0.49259896729776242</v>
      </c>
      <c r="F131" s="717">
        <v>0.46124763705103972</v>
      </c>
      <c r="G131" s="717">
        <v>0.42260061919504649</v>
      </c>
      <c r="H131" s="717">
        <v>0.13207547169811321</v>
      </c>
      <c r="I131" s="717">
        <v>0.45272353545734845</v>
      </c>
      <c r="J131" s="718">
        <v>0.55200000000000005</v>
      </c>
    </row>
    <row r="132" spans="2:10" x14ac:dyDescent="0.25">
      <c r="B132" s="822" t="s">
        <v>771</v>
      </c>
    </row>
    <row r="133" spans="2:10" x14ac:dyDescent="0.25">
      <c r="B133" s="823" t="s">
        <v>1151</v>
      </c>
    </row>
    <row r="134" spans="2:10" x14ac:dyDescent="0.25">
      <c r="B134" s="264"/>
    </row>
    <row r="135" spans="2:10" ht="18" customHeight="1" x14ac:dyDescent="0.25">
      <c r="B135" s="261" t="s">
        <v>920</v>
      </c>
    </row>
    <row r="136" spans="2:10" ht="64.5" thickBot="1" x14ac:dyDescent="0.3">
      <c r="B136" s="592"/>
      <c r="C136" s="748" t="s">
        <v>1014</v>
      </c>
      <c r="D136" s="748" t="s">
        <v>1015</v>
      </c>
      <c r="E136" s="748" t="s">
        <v>1016</v>
      </c>
      <c r="F136" s="592" t="s">
        <v>66</v>
      </c>
      <c r="G136" s="592" t="s">
        <v>77</v>
      </c>
      <c r="H136" s="592" t="s">
        <v>75</v>
      </c>
      <c r="I136" s="595" t="s">
        <v>78</v>
      </c>
    </row>
    <row r="137" spans="2:10" ht="18.75" customHeight="1" x14ac:dyDescent="0.25">
      <c r="B137" s="167">
        <v>2011</v>
      </c>
      <c r="C137" s="160">
        <v>1045</v>
      </c>
      <c r="D137" s="160">
        <v>1596.7600000000002</v>
      </c>
      <c r="E137" s="160">
        <v>4.4000000000000004</v>
      </c>
      <c r="F137" s="160" t="s">
        <v>94</v>
      </c>
      <c r="G137" s="160">
        <v>14.079999999999998</v>
      </c>
      <c r="H137" s="160">
        <v>4</v>
      </c>
      <c r="I137" s="305"/>
    </row>
    <row r="138" spans="2:10" ht="26.25" thickBot="1" x14ac:dyDescent="0.3">
      <c r="B138" s="638" t="s">
        <v>622</v>
      </c>
      <c r="C138" s="630"/>
      <c r="D138" s="630"/>
      <c r="E138" s="630"/>
      <c r="F138" s="630"/>
      <c r="G138" s="630"/>
      <c r="H138" s="630"/>
      <c r="I138" s="631"/>
    </row>
    <row r="139" spans="2:10" ht="16.5" customHeight="1" x14ac:dyDescent="0.25">
      <c r="B139" s="167">
        <v>2012</v>
      </c>
      <c r="C139" s="160">
        <v>1032</v>
      </c>
      <c r="D139" s="160">
        <v>1951.8619999999999</v>
      </c>
      <c r="E139" s="160">
        <v>19.55</v>
      </c>
      <c r="F139" s="160" t="s">
        <v>94</v>
      </c>
      <c r="G139" s="160">
        <v>8.0400000000000009</v>
      </c>
      <c r="H139" s="160">
        <v>4.0999999999999996</v>
      </c>
      <c r="I139" s="305"/>
    </row>
    <row r="140" spans="2:10" ht="26.25" thickBot="1" x14ac:dyDescent="0.3">
      <c r="B140" s="638" t="s">
        <v>622</v>
      </c>
      <c r="C140" s="630">
        <f t="shared" ref="C140:H140" si="13">IFERROR((C139-C137)/ABS(C137), "")</f>
        <v>-1.2440191387559809E-2</v>
      </c>
      <c r="D140" s="630">
        <f t="shared" si="13"/>
        <v>0.22238908790300332</v>
      </c>
      <c r="E140" s="630">
        <f t="shared" si="13"/>
        <v>3.4431818181818179</v>
      </c>
      <c r="F140" s="630" t="str">
        <f t="shared" si="13"/>
        <v/>
      </c>
      <c r="G140" s="630">
        <f t="shared" si="13"/>
        <v>-0.4289772727272726</v>
      </c>
      <c r="H140" s="630">
        <f t="shared" si="13"/>
        <v>2.4999999999999911E-2</v>
      </c>
      <c r="I140" s="631"/>
    </row>
    <row r="141" spans="2:10" ht="18" customHeight="1" x14ac:dyDescent="0.25">
      <c r="B141" s="167">
        <v>2013</v>
      </c>
      <c r="C141" s="160">
        <v>1043.7</v>
      </c>
      <c r="D141" s="160">
        <v>1984.6047999999994</v>
      </c>
      <c r="E141" s="160">
        <v>16.37</v>
      </c>
      <c r="F141" s="160" t="s">
        <v>94</v>
      </c>
      <c r="G141" s="160">
        <v>11.399999999999999</v>
      </c>
      <c r="H141" s="160">
        <v>4.0999999999999996</v>
      </c>
      <c r="I141" s="305"/>
    </row>
    <row r="142" spans="2:10" ht="26.25" thickBot="1" x14ac:dyDescent="0.3">
      <c r="B142" s="638" t="s">
        <v>622</v>
      </c>
      <c r="C142" s="630">
        <f t="shared" ref="C142:H142" si="14">IFERROR((C141-C139)/ABS(C139), "")</f>
        <v>1.1337209302325625E-2</v>
      </c>
      <c r="D142" s="630">
        <f t="shared" si="14"/>
        <v>1.6775161358743362E-2</v>
      </c>
      <c r="E142" s="630">
        <f t="shared" si="14"/>
        <v>-0.16265984654731455</v>
      </c>
      <c r="F142" s="630" t="str">
        <f t="shared" si="14"/>
        <v/>
      </c>
      <c r="G142" s="630">
        <f t="shared" si="14"/>
        <v>0.41791044776119368</v>
      </c>
      <c r="H142" s="630">
        <f t="shared" si="14"/>
        <v>0</v>
      </c>
      <c r="I142" s="631"/>
    </row>
    <row r="143" spans="2:10" ht="16.5" customHeight="1" x14ac:dyDescent="0.25">
      <c r="B143" s="167">
        <v>2014</v>
      </c>
      <c r="C143" s="160">
        <v>750.95</v>
      </c>
      <c r="D143" s="160">
        <v>2061.7399999999998</v>
      </c>
      <c r="E143" s="160">
        <v>20.445</v>
      </c>
      <c r="F143" s="160" t="s">
        <v>94</v>
      </c>
      <c r="G143" s="160">
        <v>24.724999999999998</v>
      </c>
      <c r="H143" s="160">
        <v>3.15</v>
      </c>
      <c r="I143" s="305"/>
    </row>
    <row r="144" spans="2:10" ht="26.25" thickBot="1" x14ac:dyDescent="0.3">
      <c r="B144" s="638" t="s">
        <v>622</v>
      </c>
      <c r="C144" s="630">
        <f t="shared" ref="C144:H144" si="15">IFERROR((C143-C141)/ABS(C141), "")</f>
        <v>-0.28049247868161348</v>
      </c>
      <c r="D144" s="630">
        <f t="shared" si="15"/>
        <v>3.8866780932909371E-2</v>
      </c>
      <c r="E144" s="630">
        <f t="shared" si="15"/>
        <v>0.24893097128894312</v>
      </c>
      <c r="F144" s="630" t="str">
        <f t="shared" si="15"/>
        <v/>
      </c>
      <c r="G144" s="630">
        <f t="shared" si="15"/>
        <v>1.1688596491228072</v>
      </c>
      <c r="H144" s="630">
        <f t="shared" si="15"/>
        <v>-0.23170731707317069</v>
      </c>
      <c r="I144" s="631"/>
    </row>
    <row r="145" spans="2:9" ht="15" customHeight="1" x14ac:dyDescent="0.25">
      <c r="B145" s="167">
        <v>2015</v>
      </c>
      <c r="C145" s="160">
        <v>768.47000000000025</v>
      </c>
      <c r="D145" s="160">
        <v>2152.0700000000002</v>
      </c>
      <c r="E145" s="160">
        <v>26.270000000000003</v>
      </c>
      <c r="F145" s="160" t="s">
        <v>94</v>
      </c>
      <c r="G145" s="160">
        <v>16.149999999999999</v>
      </c>
      <c r="H145" s="160">
        <v>9.125</v>
      </c>
      <c r="I145" s="305"/>
    </row>
    <row r="146" spans="2:9" ht="26.25" thickBot="1" x14ac:dyDescent="0.3">
      <c r="B146" s="638" t="s">
        <v>622</v>
      </c>
      <c r="C146" s="630">
        <f t="shared" ref="C146:H146" si="16">IFERROR((C145-C143)/ABS(C143), "")</f>
        <v>2.3330448099074783E-2</v>
      </c>
      <c r="D146" s="630">
        <f t="shared" si="16"/>
        <v>4.3812507881692352E-2</v>
      </c>
      <c r="E146" s="630">
        <f t="shared" si="16"/>
        <v>0.28491073612130119</v>
      </c>
      <c r="F146" s="630" t="str">
        <f t="shared" si="16"/>
        <v/>
      </c>
      <c r="G146" s="630">
        <f t="shared" si="16"/>
        <v>-0.34681496461071792</v>
      </c>
      <c r="H146" s="630">
        <f t="shared" si="16"/>
        <v>1.8968253968253967</v>
      </c>
      <c r="I146" s="631"/>
    </row>
    <row r="147" spans="2:9" ht="15" customHeight="1" x14ac:dyDescent="0.25">
      <c r="B147" s="167">
        <v>2016</v>
      </c>
      <c r="C147" s="160">
        <v>806.96000000000015</v>
      </c>
      <c r="D147" s="160">
        <v>2284.3000000000002</v>
      </c>
      <c r="E147" s="160">
        <v>18.95</v>
      </c>
      <c r="F147" s="160" t="s">
        <v>94</v>
      </c>
      <c r="G147" s="160">
        <v>11.209999999999999</v>
      </c>
      <c r="H147" s="160">
        <v>10.925000000000002</v>
      </c>
      <c r="I147" s="305"/>
    </row>
    <row r="148" spans="2:9" ht="26.25" thickBot="1" x14ac:dyDescent="0.3">
      <c r="B148" s="638" t="s">
        <v>622</v>
      </c>
      <c r="C148" s="630">
        <f t="shared" ref="C148:H148" si="17">IFERROR((C147-C145)/ABS(C145), "")</f>
        <v>5.0086535583692117E-2</v>
      </c>
      <c r="D148" s="630">
        <f t="shared" si="17"/>
        <v>6.1443168670164076E-2</v>
      </c>
      <c r="E148" s="630">
        <f t="shared" si="17"/>
        <v>-0.27864484202512385</v>
      </c>
      <c r="F148" s="630" t="str">
        <f t="shared" si="17"/>
        <v/>
      </c>
      <c r="G148" s="630">
        <f t="shared" si="17"/>
        <v>-0.30588235294117649</v>
      </c>
      <c r="H148" s="630">
        <f t="shared" si="17"/>
        <v>0.19726027397260301</v>
      </c>
      <c r="I148" s="631"/>
    </row>
    <row r="149" spans="2:9" ht="16.5" customHeight="1" x14ac:dyDescent="0.25">
      <c r="B149" s="167">
        <v>2017</v>
      </c>
      <c r="C149" s="160">
        <v>848.41</v>
      </c>
      <c r="D149" s="160">
        <v>2314.3167367999999</v>
      </c>
      <c r="E149" s="160">
        <v>18.599999999999998</v>
      </c>
      <c r="F149" s="160" t="s">
        <v>94</v>
      </c>
      <c r="G149" s="160">
        <v>12.749999999999998</v>
      </c>
      <c r="H149" s="160">
        <v>11.2</v>
      </c>
      <c r="I149" s="305"/>
    </row>
    <row r="150" spans="2:9" ht="26.25" thickBot="1" x14ac:dyDescent="0.3">
      <c r="B150" s="638" t="s">
        <v>622</v>
      </c>
      <c r="C150" s="630">
        <f t="shared" ref="C150:H150" si="18">IFERROR((C149-C147)/ABS(C147), "")</f>
        <v>5.136561911371048E-2</v>
      </c>
      <c r="D150" s="630">
        <f t="shared" si="18"/>
        <v>1.3140453005296922E-2</v>
      </c>
      <c r="E150" s="630">
        <f t="shared" si="18"/>
        <v>-1.8469656992084509E-2</v>
      </c>
      <c r="F150" s="630" t="str">
        <f t="shared" si="18"/>
        <v/>
      </c>
      <c r="G150" s="630">
        <f t="shared" si="18"/>
        <v>0.13737734165923277</v>
      </c>
      <c r="H150" s="630">
        <f t="shared" si="18"/>
        <v>2.517162471395851E-2</v>
      </c>
      <c r="I150" s="631"/>
    </row>
    <row r="151" spans="2:9" ht="15" customHeight="1" x14ac:dyDescent="0.25">
      <c r="B151" s="167">
        <v>2018</v>
      </c>
      <c r="C151" s="160">
        <v>860.26</v>
      </c>
      <c r="D151" s="160">
        <v>2483.1747368000001</v>
      </c>
      <c r="E151" s="160">
        <v>19.699999999999996</v>
      </c>
      <c r="F151" s="160" t="s">
        <v>94</v>
      </c>
      <c r="G151" s="160">
        <v>16.8</v>
      </c>
      <c r="H151" s="160">
        <v>14</v>
      </c>
      <c r="I151" s="305" t="s">
        <v>76</v>
      </c>
    </row>
    <row r="152" spans="2:9" ht="26.25" thickBot="1" x14ac:dyDescent="0.3">
      <c r="B152" s="638" t="s">
        <v>622</v>
      </c>
      <c r="C152" s="630">
        <f t="shared" ref="C152:I152" si="19">IFERROR((C151-C149)/ABS(C149), "")</f>
        <v>1.3967303544276969E-2</v>
      </c>
      <c r="D152" s="630">
        <f t="shared" si="19"/>
        <v>7.2962355288273856E-2</v>
      </c>
      <c r="E152" s="630">
        <f t="shared" si="19"/>
        <v>5.9139784946236451E-2</v>
      </c>
      <c r="F152" s="630" t="str">
        <f t="shared" si="19"/>
        <v/>
      </c>
      <c r="G152" s="630">
        <f t="shared" si="19"/>
        <v>0.31764705882352967</v>
      </c>
      <c r="H152" s="630">
        <f t="shared" si="19"/>
        <v>0.25000000000000006</v>
      </c>
      <c r="I152" s="631" t="str">
        <f t="shared" si="19"/>
        <v/>
      </c>
    </row>
    <row r="153" spans="2:9" ht="16.5" customHeight="1" x14ac:dyDescent="0.25">
      <c r="B153" s="167">
        <v>2019</v>
      </c>
      <c r="C153" s="160">
        <v>878.4</v>
      </c>
      <c r="D153" s="160">
        <v>2419.7600000000002</v>
      </c>
      <c r="E153" s="160">
        <v>22.699999999999996</v>
      </c>
      <c r="F153" s="160" t="s">
        <v>94</v>
      </c>
      <c r="G153" s="160">
        <v>16.000000000000004</v>
      </c>
      <c r="H153" s="160">
        <v>14.3</v>
      </c>
      <c r="I153" s="305">
        <v>1.97</v>
      </c>
    </row>
    <row r="154" spans="2:9" ht="26.25" thickBot="1" x14ac:dyDescent="0.3">
      <c r="B154" s="638" t="s">
        <v>622</v>
      </c>
      <c r="C154" s="630">
        <f t="shared" ref="C154:I154" si="20">IFERROR((C153-C151)/ABS(C151), "")</f>
        <v>2.1086648222630351E-2</v>
      </c>
      <c r="D154" s="630">
        <f t="shared" si="20"/>
        <v>-2.5537766577683838E-2</v>
      </c>
      <c r="E154" s="630">
        <f t="shared" si="20"/>
        <v>0.1522842639593909</v>
      </c>
      <c r="F154" s="630" t="str">
        <f t="shared" si="20"/>
        <v/>
      </c>
      <c r="G154" s="630">
        <f t="shared" si="20"/>
        <v>-4.761904761904745E-2</v>
      </c>
      <c r="H154" s="630">
        <f t="shared" si="20"/>
        <v>2.1428571428571481E-2</v>
      </c>
      <c r="I154" s="631" t="str">
        <f t="shared" si="20"/>
        <v/>
      </c>
    </row>
    <row r="155" spans="2:9" ht="15.75" customHeight="1" x14ac:dyDescent="0.25">
      <c r="B155" s="167">
        <v>2020</v>
      </c>
      <c r="C155" s="160">
        <v>864.74999999999989</v>
      </c>
      <c r="D155" s="160">
        <v>2414.6099999999992</v>
      </c>
      <c r="E155" s="160">
        <v>22.099999999999998</v>
      </c>
      <c r="F155" s="160" t="s">
        <v>94</v>
      </c>
      <c r="G155" s="160">
        <v>19.400000000000002</v>
      </c>
      <c r="H155" s="160">
        <v>14.1</v>
      </c>
      <c r="I155" s="305" t="s">
        <v>94</v>
      </c>
    </row>
    <row r="156" spans="2:9" ht="26.25" thickBot="1" x14ac:dyDescent="0.3">
      <c r="B156" s="638" t="s">
        <v>622</v>
      </c>
      <c r="C156" s="630">
        <f t="shared" ref="C156:I156" si="21">IFERROR((C155-C153)/ABS(C153), "")</f>
        <v>-1.5539617486338902E-2</v>
      </c>
      <c r="D156" s="630">
        <f t="shared" si="21"/>
        <v>-2.1283102456446093E-3</v>
      </c>
      <c r="E156" s="630">
        <f t="shared" si="21"/>
        <v>-2.6431718061673919E-2</v>
      </c>
      <c r="F156" s="630" t="str">
        <f t="shared" si="21"/>
        <v/>
      </c>
      <c r="G156" s="630">
        <f t="shared" si="21"/>
        <v>0.21249999999999986</v>
      </c>
      <c r="H156" s="630">
        <f t="shared" si="21"/>
        <v>-1.3986013986014061E-2</v>
      </c>
      <c r="I156" s="631" t="str">
        <f t="shared" si="21"/>
        <v/>
      </c>
    </row>
    <row r="157" spans="2:9" ht="15.75" customHeight="1" x14ac:dyDescent="0.25">
      <c r="B157" s="167">
        <v>2021</v>
      </c>
      <c r="C157" s="160">
        <v>882.4799999999999</v>
      </c>
      <c r="D157" s="160">
        <v>2472.8900000000003</v>
      </c>
      <c r="E157" s="160">
        <v>21.2</v>
      </c>
      <c r="F157" s="160" t="s">
        <v>94</v>
      </c>
      <c r="G157" s="160">
        <v>19.100000000000001</v>
      </c>
      <c r="H157" s="160">
        <v>14</v>
      </c>
      <c r="I157" s="305" t="s">
        <v>94</v>
      </c>
    </row>
    <row r="158" spans="2:9" ht="26.25" thickBot="1" x14ac:dyDescent="0.3">
      <c r="B158" s="638" t="s">
        <v>622</v>
      </c>
      <c r="C158" s="630">
        <f t="shared" ref="C158:I158" si="22">IFERROR((C157-C155)/ABS(C155), "")</f>
        <v>2.0503035559410257E-2</v>
      </c>
      <c r="D158" s="630">
        <f t="shared" si="22"/>
        <v>2.4136402980191884E-2</v>
      </c>
      <c r="E158" s="630">
        <f t="shared" si="22"/>
        <v>-4.0723981900452427E-2</v>
      </c>
      <c r="F158" s="630" t="str">
        <f t="shared" si="22"/>
        <v/>
      </c>
      <c r="G158" s="630">
        <f t="shared" si="22"/>
        <v>-1.5463917525773231E-2</v>
      </c>
      <c r="H158" s="630">
        <f t="shared" si="22"/>
        <v>-7.0921985815602584E-3</v>
      </c>
      <c r="I158" s="631" t="str">
        <f t="shared" si="22"/>
        <v/>
      </c>
    </row>
    <row r="159" spans="2:9" ht="16.5" customHeight="1" x14ac:dyDescent="0.25">
      <c r="B159" s="167">
        <v>2022</v>
      </c>
      <c r="C159" s="160">
        <v>918.03000000000009</v>
      </c>
      <c r="D159" s="160">
        <v>2412.4349999999999</v>
      </c>
      <c r="E159" s="160">
        <v>23.32</v>
      </c>
      <c r="F159" s="160" t="s">
        <v>94</v>
      </c>
      <c r="G159" s="160">
        <v>23</v>
      </c>
      <c r="H159" s="160">
        <v>13.8</v>
      </c>
      <c r="I159" s="305" t="s">
        <v>94</v>
      </c>
    </row>
    <row r="160" spans="2:9" ht="26.25" thickBot="1" x14ac:dyDescent="0.3">
      <c r="B160" s="638" t="s">
        <v>622</v>
      </c>
      <c r="C160" s="630">
        <f t="shared" ref="C160:I160" si="23">IFERROR((C159-C157)/ABS(C157), "")</f>
        <v>4.0284199075333364E-2</v>
      </c>
      <c r="D160" s="630">
        <f t="shared" si="23"/>
        <v>-2.4447104400114997E-2</v>
      </c>
      <c r="E160" s="630">
        <f t="shared" si="23"/>
        <v>0.10000000000000005</v>
      </c>
      <c r="F160" s="630" t="str">
        <f t="shared" si="23"/>
        <v/>
      </c>
      <c r="G160" s="630">
        <f t="shared" si="23"/>
        <v>0.20418848167539258</v>
      </c>
      <c r="H160" s="630">
        <f t="shared" si="23"/>
        <v>-1.4285714285714235E-2</v>
      </c>
      <c r="I160" s="631" t="str">
        <f t="shared" si="23"/>
        <v/>
      </c>
    </row>
    <row r="161" spans="2:11" ht="16.5" customHeight="1" x14ac:dyDescent="0.25">
      <c r="B161" s="167">
        <v>2023</v>
      </c>
      <c r="C161" s="160">
        <v>882.56999999999982</v>
      </c>
      <c r="D161" s="160">
        <v>2558.1550000000007</v>
      </c>
      <c r="E161" s="160">
        <v>37.79</v>
      </c>
      <c r="F161" s="160" t="s">
        <v>94</v>
      </c>
      <c r="G161" s="160">
        <v>19.899999999999999</v>
      </c>
      <c r="H161" s="160">
        <v>13.8</v>
      </c>
      <c r="I161" s="305" t="s">
        <v>94</v>
      </c>
    </row>
    <row r="162" spans="2:11" ht="26.25" thickBot="1" x14ac:dyDescent="0.3">
      <c r="B162" s="638" t="s">
        <v>622</v>
      </c>
      <c r="C162" s="630">
        <f t="shared" ref="C162:I164" si="24">IFERROR((C161-C159)/ABS(C159), "")</f>
        <v>-3.8626188686644511E-2</v>
      </c>
      <c r="D162" s="630">
        <f t="shared" si="24"/>
        <v>6.0403699996062363E-2</v>
      </c>
      <c r="E162" s="630">
        <f t="shared" si="24"/>
        <v>0.62049742710120059</v>
      </c>
      <c r="F162" s="630" t="str">
        <f t="shared" si="24"/>
        <v/>
      </c>
      <c r="G162" s="630">
        <f t="shared" si="24"/>
        <v>-0.13478260869565223</v>
      </c>
      <c r="H162" s="630">
        <f t="shared" si="24"/>
        <v>0</v>
      </c>
      <c r="I162" s="631" t="str">
        <f t="shared" si="24"/>
        <v/>
      </c>
    </row>
    <row r="163" spans="2:11" ht="17.25" customHeight="1" x14ac:dyDescent="0.25">
      <c r="B163" s="167">
        <v>2024</v>
      </c>
      <c r="C163" s="160">
        <v>958.28</v>
      </c>
      <c r="D163" s="160">
        <v>2484.2248899999995</v>
      </c>
      <c r="E163" s="160">
        <v>35.99</v>
      </c>
      <c r="F163" s="160" t="s">
        <v>94</v>
      </c>
      <c r="G163" s="160">
        <v>22.17</v>
      </c>
      <c r="H163" s="160" t="s">
        <v>94</v>
      </c>
      <c r="I163" s="305" t="s">
        <v>94</v>
      </c>
    </row>
    <row r="164" spans="2:11" ht="25.5" x14ac:dyDescent="0.25">
      <c r="B164" s="632" t="s">
        <v>622</v>
      </c>
      <c r="C164" s="633">
        <f t="shared" si="24"/>
        <v>8.5783563909945001E-2</v>
      </c>
      <c r="D164" s="633">
        <f t="shared" si="24"/>
        <v>-2.8899777378619016E-2</v>
      </c>
      <c r="E164" s="633">
        <f t="shared" si="24"/>
        <v>-4.7631648584281483E-2</v>
      </c>
      <c r="F164" s="633" t="str">
        <f t="shared" si="24"/>
        <v/>
      </c>
      <c r="G164" s="633">
        <f t="shared" si="24"/>
        <v>0.11407035175879414</v>
      </c>
      <c r="H164" s="633" t="str">
        <f t="shared" si="24"/>
        <v/>
      </c>
      <c r="I164" s="634" t="str">
        <f t="shared" si="24"/>
        <v/>
      </c>
    </row>
    <row r="165" spans="2:11" x14ac:dyDescent="0.25">
      <c r="B165" s="822" t="s">
        <v>771</v>
      </c>
    </row>
    <row r="166" spans="2:11" x14ac:dyDescent="0.25">
      <c r="B166" s="823" t="s">
        <v>1151</v>
      </c>
    </row>
    <row r="167" spans="2:11" x14ac:dyDescent="0.25">
      <c r="B167" s="264"/>
    </row>
    <row r="168" spans="2:11" ht="15" customHeight="1" x14ac:dyDescent="0.25">
      <c r="B168" s="261" t="s">
        <v>921</v>
      </c>
    </row>
    <row r="169" spans="2:11" ht="64.5" thickBot="1" x14ac:dyDescent="0.3">
      <c r="B169" s="592"/>
      <c r="C169" s="592" t="s">
        <v>72</v>
      </c>
      <c r="D169" s="592" t="s">
        <v>73</v>
      </c>
      <c r="E169" s="592" t="s">
        <v>74</v>
      </c>
      <c r="F169" s="592" t="s">
        <v>66</v>
      </c>
      <c r="G169" s="592" t="s">
        <v>77</v>
      </c>
      <c r="H169" s="592" t="s">
        <v>75</v>
      </c>
      <c r="I169" s="595" t="s">
        <v>78</v>
      </c>
    </row>
    <row r="170" spans="2:11" ht="16.5" thickBot="1" x14ac:dyDescent="0.3">
      <c r="B170" s="594" t="s">
        <v>5</v>
      </c>
      <c r="C170" s="715">
        <v>0.93596861042701507</v>
      </c>
      <c r="D170" s="715">
        <v>0.86498323829289059</v>
      </c>
      <c r="E170" s="715">
        <v>0.91386496248958038</v>
      </c>
      <c r="F170" s="715" t="s">
        <v>94</v>
      </c>
      <c r="G170" s="715">
        <v>0.76364456472710851</v>
      </c>
      <c r="H170" s="715" t="s">
        <v>94</v>
      </c>
      <c r="I170" s="716" t="s">
        <v>94</v>
      </c>
      <c r="K170" s="275"/>
    </row>
    <row r="171" spans="2:11" x14ac:dyDescent="0.25">
      <c r="B171" s="593" t="s">
        <v>6</v>
      </c>
      <c r="C171" s="717">
        <v>6.4031389572984918E-2</v>
      </c>
      <c r="D171" s="717">
        <v>0.13501676170710941</v>
      </c>
      <c r="E171" s="717">
        <v>8.6135037510419551E-2</v>
      </c>
      <c r="F171" s="717" t="s">
        <v>94</v>
      </c>
      <c r="G171" s="717">
        <v>0.2363554352728913</v>
      </c>
      <c r="H171" s="717" t="s">
        <v>94</v>
      </c>
      <c r="I171" s="718" t="s">
        <v>94</v>
      </c>
    </row>
    <row r="172" spans="2:11" x14ac:dyDescent="0.25">
      <c r="B172" s="822" t="s">
        <v>771</v>
      </c>
    </row>
    <row r="173" spans="2:11" x14ac:dyDescent="0.25">
      <c r="B173" s="264"/>
    </row>
    <row r="174" spans="2:11" x14ac:dyDescent="0.25">
      <c r="B174" s="261" t="s">
        <v>922</v>
      </c>
    </row>
    <row r="175" spans="2:11" ht="64.5" thickBot="1" x14ac:dyDescent="0.3">
      <c r="B175" s="592"/>
      <c r="C175" s="748" t="s">
        <v>1014</v>
      </c>
      <c r="D175" s="748" t="s">
        <v>1015</v>
      </c>
      <c r="E175" s="748" t="s">
        <v>1016</v>
      </c>
      <c r="F175" s="592" t="s">
        <v>66</v>
      </c>
      <c r="G175" s="592" t="s">
        <v>77</v>
      </c>
      <c r="H175" s="592" t="s">
        <v>75</v>
      </c>
      <c r="I175" s="595" t="s">
        <v>78</v>
      </c>
    </row>
    <row r="176" spans="2:11" x14ac:dyDescent="0.25">
      <c r="B176" s="167">
        <v>2011</v>
      </c>
      <c r="C176" s="146">
        <v>24222429.809999999</v>
      </c>
      <c r="D176" s="146">
        <v>138804448.99000001</v>
      </c>
      <c r="E176" s="146">
        <v>432522.39</v>
      </c>
      <c r="F176" s="146">
        <v>550000</v>
      </c>
      <c r="G176" s="146" t="s">
        <v>94</v>
      </c>
      <c r="H176" s="146">
        <v>185103</v>
      </c>
      <c r="I176" s="299"/>
    </row>
    <row r="177" spans="2:9" ht="26.25" thickBot="1" x14ac:dyDescent="0.3">
      <c r="B177" s="638" t="s">
        <v>622</v>
      </c>
      <c r="C177" s="630"/>
      <c r="D177" s="630"/>
      <c r="E177" s="630"/>
      <c r="F177" s="630"/>
      <c r="G177" s="630"/>
      <c r="H177" s="630"/>
      <c r="I177" s="631"/>
    </row>
    <row r="178" spans="2:9" x14ac:dyDescent="0.25">
      <c r="B178" s="167">
        <v>2012</v>
      </c>
      <c r="C178" s="146">
        <v>25580699.690000001</v>
      </c>
      <c r="D178" s="146">
        <v>157087350.46270001</v>
      </c>
      <c r="E178" s="146">
        <v>462798.95730000007</v>
      </c>
      <c r="F178" s="146">
        <v>665500</v>
      </c>
      <c r="G178" s="146" t="s">
        <v>94</v>
      </c>
      <c r="H178" s="146">
        <v>196682.39</v>
      </c>
      <c r="I178" s="299"/>
    </row>
    <row r="179" spans="2:9" ht="26.25" thickBot="1" x14ac:dyDescent="0.3">
      <c r="B179" s="638" t="s">
        <v>622</v>
      </c>
      <c r="C179" s="630">
        <f t="shared" ref="C179:H179" si="25">IFERROR((C178-C176)/ABS(C176), "")</f>
        <v>5.6074881448897995E-2</v>
      </c>
      <c r="D179" s="630">
        <f t="shared" si="25"/>
        <v>0.13171697021049497</v>
      </c>
      <c r="E179" s="630">
        <f t="shared" si="25"/>
        <v>7.0000000000000118E-2</v>
      </c>
      <c r="F179" s="630">
        <f t="shared" si="25"/>
        <v>0.21</v>
      </c>
      <c r="G179" s="630" t="str">
        <f t="shared" si="25"/>
        <v/>
      </c>
      <c r="H179" s="630">
        <f t="shared" si="25"/>
        <v>6.2556468560747341E-2</v>
      </c>
      <c r="I179" s="631"/>
    </row>
    <row r="180" spans="2:9" x14ac:dyDescent="0.25">
      <c r="B180" s="167">
        <v>2013</v>
      </c>
      <c r="C180" s="146">
        <v>25714914.25</v>
      </c>
      <c r="D180" s="146">
        <v>165770146.30000001</v>
      </c>
      <c r="E180" s="146">
        <v>308660.89</v>
      </c>
      <c r="F180" s="146">
        <v>795859.38</v>
      </c>
      <c r="G180" s="146" t="s">
        <v>94</v>
      </c>
      <c r="H180" s="146">
        <v>333555.19</v>
      </c>
      <c r="I180" s="299"/>
    </row>
    <row r="181" spans="2:9" ht="26.25" thickBot="1" x14ac:dyDescent="0.3">
      <c r="B181" s="638" t="s">
        <v>622</v>
      </c>
      <c r="C181" s="630">
        <f t="shared" ref="C181:H181" si="26">IFERROR((C180-C178)/ABS(C178), "")</f>
        <v>5.2467118423842711E-3</v>
      </c>
      <c r="D181" s="630">
        <f t="shared" si="26"/>
        <v>5.5273679336527548E-2</v>
      </c>
      <c r="E181" s="630">
        <f t="shared" si="26"/>
        <v>-0.33305621127422541</v>
      </c>
      <c r="F181" s="630">
        <f t="shared" si="26"/>
        <v>0.19588186326070625</v>
      </c>
      <c r="G181" s="630" t="str">
        <f t="shared" si="26"/>
        <v/>
      </c>
      <c r="H181" s="630">
        <f t="shared" si="26"/>
        <v>0.69590775259544069</v>
      </c>
      <c r="I181" s="631"/>
    </row>
    <row r="182" spans="2:9" x14ac:dyDescent="0.25">
      <c r="B182" s="167">
        <v>2014</v>
      </c>
      <c r="C182" s="146">
        <v>29316913.84</v>
      </c>
      <c r="D182" s="146">
        <v>181140129.72999999</v>
      </c>
      <c r="E182" s="146">
        <v>373968</v>
      </c>
      <c r="F182" s="146">
        <v>898539</v>
      </c>
      <c r="G182" s="146" t="s">
        <v>94</v>
      </c>
      <c r="H182" s="146">
        <v>111383.55</v>
      </c>
      <c r="I182" s="299"/>
    </row>
    <row r="183" spans="2:9" ht="26.25" thickBot="1" x14ac:dyDescent="0.3">
      <c r="B183" s="638" t="s">
        <v>622</v>
      </c>
      <c r="C183" s="630">
        <f t="shared" ref="C183:H183" si="27">IFERROR((C182-C180)/ABS(C180), "")</f>
        <v>0.14007433798850796</v>
      </c>
      <c r="D183" s="630">
        <f t="shared" si="27"/>
        <v>9.2718645504386438E-2</v>
      </c>
      <c r="E183" s="630">
        <f t="shared" si="27"/>
        <v>0.2115820698890617</v>
      </c>
      <c r="F183" s="630">
        <f t="shared" si="27"/>
        <v>0.12901728946136187</v>
      </c>
      <c r="G183" s="630" t="str">
        <f t="shared" si="27"/>
        <v/>
      </c>
      <c r="H183" s="630">
        <f t="shared" si="27"/>
        <v>-0.6660716027233754</v>
      </c>
      <c r="I183" s="631"/>
    </row>
    <row r="184" spans="2:9" x14ac:dyDescent="0.25">
      <c r="B184" s="167">
        <v>2015</v>
      </c>
      <c r="C184" s="146">
        <v>28982900.420000002</v>
      </c>
      <c r="D184" s="146">
        <v>150972152.60928035</v>
      </c>
      <c r="E184" s="146">
        <v>401500.56700000004</v>
      </c>
      <c r="F184" s="146">
        <v>848280.53579999995</v>
      </c>
      <c r="G184" s="146">
        <v>2072940.4650000001</v>
      </c>
      <c r="H184" s="146">
        <v>444121.12</v>
      </c>
      <c r="I184" s="299"/>
    </row>
    <row r="185" spans="2:9" ht="26.25" thickBot="1" x14ac:dyDescent="0.3">
      <c r="B185" s="638" t="s">
        <v>622</v>
      </c>
      <c r="C185" s="630">
        <f t="shared" ref="C185:H185" si="28">IFERROR((C184-C182)/ABS(C182), "")</f>
        <v>-1.1393198541391834E-2</v>
      </c>
      <c r="D185" s="630">
        <f t="shared" si="28"/>
        <v>-0.16654496806249827</v>
      </c>
      <c r="E185" s="630">
        <f t="shared" si="28"/>
        <v>7.3622788580841245E-2</v>
      </c>
      <c r="F185" s="630">
        <f t="shared" si="28"/>
        <v>-5.5933536774697645E-2</v>
      </c>
      <c r="G185" s="630" t="str">
        <f t="shared" si="28"/>
        <v/>
      </c>
      <c r="H185" s="630">
        <f t="shared" si="28"/>
        <v>2.9873133869408903</v>
      </c>
      <c r="I185" s="631"/>
    </row>
    <row r="186" spans="2:9" x14ac:dyDescent="0.25">
      <c r="B186" s="167">
        <v>2016</v>
      </c>
      <c r="C186" s="146">
        <v>32486682.611000016</v>
      </c>
      <c r="D186" s="146">
        <v>156766535.128113</v>
      </c>
      <c r="E186" s="146">
        <v>438739.28</v>
      </c>
      <c r="F186" s="146">
        <v>770519.52139999974</v>
      </c>
      <c r="G186" s="146">
        <v>2164684.3289999999</v>
      </c>
      <c r="H186" s="146">
        <v>479109.41</v>
      </c>
      <c r="I186" s="299"/>
    </row>
    <row r="187" spans="2:9" ht="26.25" thickBot="1" x14ac:dyDescent="0.3">
      <c r="B187" s="638" t="s">
        <v>622</v>
      </c>
      <c r="C187" s="630">
        <f t="shared" ref="C187:H187" si="29">IFERROR((C186-C184)/ABS(C184), "")</f>
        <v>0.12089135801543821</v>
      </c>
      <c r="D187" s="630">
        <f t="shared" si="29"/>
        <v>3.838047228371088E-2</v>
      </c>
      <c r="E187" s="630">
        <f t="shared" si="29"/>
        <v>9.2748842867761097E-2</v>
      </c>
      <c r="F187" s="630">
        <f t="shared" si="29"/>
        <v>-9.1668983453292413E-2</v>
      </c>
      <c r="G187" s="630">
        <f t="shared" si="29"/>
        <v>4.4257838345588871E-2</v>
      </c>
      <c r="H187" s="630">
        <f t="shared" si="29"/>
        <v>7.878096407574578E-2</v>
      </c>
      <c r="I187" s="631"/>
    </row>
    <row r="188" spans="2:9" x14ac:dyDescent="0.25">
      <c r="B188" s="167">
        <v>2017</v>
      </c>
      <c r="C188" s="146">
        <v>32374606.468000028</v>
      </c>
      <c r="D188" s="146">
        <v>163010103.02817345</v>
      </c>
      <c r="E188" s="146">
        <v>415285.68000000005</v>
      </c>
      <c r="F188" s="146">
        <v>752961.53079999995</v>
      </c>
      <c r="G188" s="146">
        <v>2307619.1219999716</v>
      </c>
      <c r="H188" s="146">
        <v>494413.4485686188</v>
      </c>
      <c r="I188" s="299"/>
    </row>
    <row r="189" spans="2:9" ht="26.25" thickBot="1" x14ac:dyDescent="0.3">
      <c r="B189" s="638" t="s">
        <v>622</v>
      </c>
      <c r="C189" s="630">
        <f t="shared" ref="C189:H189" si="30">IFERROR((C188-C186)/ABS(C186), "")</f>
        <v>-3.4499103630248468E-3</v>
      </c>
      <c r="D189" s="630">
        <f t="shared" si="30"/>
        <v>3.982717290369444E-2</v>
      </c>
      <c r="E189" s="630">
        <f t="shared" si="30"/>
        <v>-5.3456804688196545E-2</v>
      </c>
      <c r="F189" s="630">
        <f t="shared" si="30"/>
        <v>-2.2787210592792897E-2</v>
      </c>
      <c r="G189" s="630">
        <f t="shared" si="30"/>
        <v>6.6030317254618817E-2</v>
      </c>
      <c r="H189" s="630">
        <f t="shared" si="30"/>
        <v>3.194268000000005E-2</v>
      </c>
      <c r="I189" s="631"/>
    </row>
    <row r="190" spans="2:9" x14ac:dyDescent="0.25">
      <c r="B190" s="167">
        <v>2018</v>
      </c>
      <c r="C190" s="146">
        <v>34970503.327</v>
      </c>
      <c r="D190" s="146">
        <v>190419403.17602819</v>
      </c>
      <c r="E190" s="146">
        <v>454266.26300000009</v>
      </c>
      <c r="F190" s="146">
        <v>599911.91059999971</v>
      </c>
      <c r="G190" s="146">
        <v>2502080.0309999869</v>
      </c>
      <c r="H190" s="146">
        <v>594298.92000000004</v>
      </c>
      <c r="I190" s="299" t="s">
        <v>76</v>
      </c>
    </row>
    <row r="191" spans="2:9" ht="26.25" thickBot="1" x14ac:dyDescent="0.3">
      <c r="B191" s="638" t="s">
        <v>622</v>
      </c>
      <c r="C191" s="630">
        <f t="shared" ref="C191:I191" si="31">IFERROR((C190-C188)/ABS(C188), "")</f>
        <v>8.0183117023085018E-2</v>
      </c>
      <c r="D191" s="630">
        <f t="shared" si="31"/>
        <v>0.16814479371942687</v>
      </c>
      <c r="E191" s="630">
        <f t="shared" si="31"/>
        <v>9.3864500697447686E-2</v>
      </c>
      <c r="F191" s="630">
        <f t="shared" si="31"/>
        <v>-0.20326353198600919</v>
      </c>
      <c r="G191" s="630">
        <f t="shared" si="31"/>
        <v>8.426906639232544E-2</v>
      </c>
      <c r="H191" s="630">
        <f t="shared" si="31"/>
        <v>0.20202822500188991</v>
      </c>
      <c r="I191" s="631" t="str">
        <f t="shared" si="31"/>
        <v/>
      </c>
    </row>
    <row r="192" spans="2:9" x14ac:dyDescent="0.25">
      <c r="B192" s="167">
        <v>2019</v>
      </c>
      <c r="C192" s="146">
        <v>36235696.119999997</v>
      </c>
      <c r="D192" s="146">
        <v>204769651.53999999</v>
      </c>
      <c r="E192" s="146">
        <v>754288.57</v>
      </c>
      <c r="F192" s="146">
        <v>597205.05000000005</v>
      </c>
      <c r="G192" s="146">
        <v>2723219.83</v>
      </c>
      <c r="H192" s="146">
        <v>630127.88</v>
      </c>
      <c r="I192" s="299">
        <v>79430.73</v>
      </c>
    </row>
    <row r="193" spans="2:9" ht="26.25" thickBot="1" x14ac:dyDescent="0.3">
      <c r="B193" s="638" t="s">
        <v>622</v>
      </c>
      <c r="C193" s="630">
        <f t="shared" ref="C193:I193" si="32">IFERROR((C192-C190)/ABS(C190), "")</f>
        <v>3.6178855682159103E-2</v>
      </c>
      <c r="D193" s="630">
        <f t="shared" si="32"/>
        <v>7.5361271617399681E-2</v>
      </c>
      <c r="E193" s="630">
        <f t="shared" si="32"/>
        <v>0.66045474083555222</v>
      </c>
      <c r="F193" s="630">
        <f t="shared" si="32"/>
        <v>-4.5120967798295726E-3</v>
      </c>
      <c r="G193" s="630">
        <f t="shared" si="32"/>
        <v>8.8382384360276414E-2</v>
      </c>
      <c r="H193" s="630">
        <f t="shared" si="32"/>
        <v>6.0287775720675986E-2</v>
      </c>
      <c r="I193" s="631" t="str">
        <f t="shared" si="32"/>
        <v/>
      </c>
    </row>
    <row r="194" spans="2:9" x14ac:dyDescent="0.25">
      <c r="B194" s="167">
        <v>2020</v>
      </c>
      <c r="C194" s="146">
        <v>39691742.369999997</v>
      </c>
      <c r="D194" s="146">
        <v>222624082.27000257</v>
      </c>
      <c r="E194" s="146">
        <v>699025.97000000032</v>
      </c>
      <c r="F194" s="146">
        <v>529314.65279999981</v>
      </c>
      <c r="G194" s="146">
        <v>2771956.5499999886</v>
      </c>
      <c r="H194" s="146">
        <v>639283.63809639995</v>
      </c>
      <c r="I194" s="299">
        <v>309489.78000000003</v>
      </c>
    </row>
    <row r="195" spans="2:9" ht="26.25" thickBot="1" x14ac:dyDescent="0.3">
      <c r="B195" s="638" t="s">
        <v>622</v>
      </c>
      <c r="C195" s="630">
        <f t="shared" ref="C195:I195" si="33">IFERROR((C194-C192)/ABS(C192), "")</f>
        <v>9.5376841624755307E-2</v>
      </c>
      <c r="D195" s="630">
        <f t="shared" si="33"/>
        <v>8.7192758280954893E-2</v>
      </c>
      <c r="E195" s="630">
        <f t="shared" si="33"/>
        <v>-7.326453322764738E-2</v>
      </c>
      <c r="F195" s="630">
        <f t="shared" si="33"/>
        <v>-0.11368021285151597</v>
      </c>
      <c r="G195" s="630">
        <f t="shared" si="33"/>
        <v>1.7896726317532932E-2</v>
      </c>
      <c r="H195" s="630">
        <f t="shared" si="33"/>
        <v>1.452999999999992E-2</v>
      </c>
      <c r="I195" s="631">
        <f t="shared" si="33"/>
        <v>2.8963481765810291</v>
      </c>
    </row>
    <row r="196" spans="2:9" x14ac:dyDescent="0.25">
      <c r="B196" s="167">
        <v>2021</v>
      </c>
      <c r="C196" s="146">
        <v>40335304.899999999</v>
      </c>
      <c r="D196" s="146">
        <v>218667782.78400001</v>
      </c>
      <c r="E196" s="146">
        <v>964417.89</v>
      </c>
      <c r="F196" s="146">
        <v>708923.31</v>
      </c>
      <c r="G196" s="146">
        <v>2621965.23</v>
      </c>
      <c r="H196" s="146">
        <v>651992.59682175633</v>
      </c>
      <c r="I196" s="299">
        <v>519235.0900000009</v>
      </c>
    </row>
    <row r="197" spans="2:9" ht="26.25" thickBot="1" x14ac:dyDescent="0.3">
      <c r="B197" s="638" t="s">
        <v>622</v>
      </c>
      <c r="C197" s="630">
        <f t="shared" ref="C197:I197" si="34">IFERROR((C196-C194)/ABS(C194), "")</f>
        <v>1.6214015600545209E-2</v>
      </c>
      <c r="D197" s="630">
        <f t="shared" si="34"/>
        <v>-1.7771210758790651E-2</v>
      </c>
      <c r="E197" s="630">
        <f t="shared" si="34"/>
        <v>0.37965959977137842</v>
      </c>
      <c r="F197" s="630">
        <f t="shared" si="34"/>
        <v>0.33932304018015713</v>
      </c>
      <c r="G197" s="630">
        <f t="shared" si="34"/>
        <v>-5.4110270956443843E-2</v>
      </c>
      <c r="H197" s="630">
        <f t="shared" si="34"/>
        <v>1.9879999999999922E-2</v>
      </c>
      <c r="I197" s="631">
        <f t="shared" si="34"/>
        <v>0.67771320267829471</v>
      </c>
    </row>
    <row r="198" spans="2:9" x14ac:dyDescent="0.25">
      <c r="B198" s="167">
        <v>2022</v>
      </c>
      <c r="C198" s="146">
        <v>44284797.390000001</v>
      </c>
      <c r="D198" s="146">
        <v>230069494.25999996</v>
      </c>
      <c r="E198" s="146">
        <v>1259130.98</v>
      </c>
      <c r="F198" s="146">
        <v>700779.09</v>
      </c>
      <c r="G198" s="146">
        <v>2707483.95</v>
      </c>
      <c r="H198" s="146">
        <v>676822.5</v>
      </c>
      <c r="I198" s="299">
        <v>672409.26</v>
      </c>
    </row>
    <row r="199" spans="2:9" ht="26.25" thickBot="1" x14ac:dyDescent="0.3">
      <c r="B199" s="638" t="s">
        <v>622</v>
      </c>
      <c r="C199" s="630">
        <f t="shared" ref="C199:I199" si="35">IFERROR((C198-C196)/ABS(C196), "")</f>
        <v>9.7916515067672197E-2</v>
      </c>
      <c r="D199" s="630">
        <f t="shared" si="35"/>
        <v>5.2141707071967525E-2</v>
      </c>
      <c r="E199" s="630">
        <f t="shared" si="35"/>
        <v>0.30558650254818476</v>
      </c>
      <c r="F199" s="630">
        <f t="shared" si="35"/>
        <v>-1.1488153775053732E-2</v>
      </c>
      <c r="G199" s="630">
        <f t="shared" si="35"/>
        <v>3.2616267760347151E-2</v>
      </c>
      <c r="H199" s="630">
        <f t="shared" si="35"/>
        <v>3.8083106003474664E-2</v>
      </c>
      <c r="I199" s="631">
        <f t="shared" si="35"/>
        <v>0.29499965035105552</v>
      </c>
    </row>
    <row r="200" spans="2:9" x14ac:dyDescent="0.25">
      <c r="B200" s="167">
        <v>2023</v>
      </c>
      <c r="C200" s="146">
        <v>49359473.760000005</v>
      </c>
      <c r="D200" s="146">
        <v>253953596.02000001</v>
      </c>
      <c r="E200" s="146">
        <v>1467611.69</v>
      </c>
      <c r="F200" s="146">
        <v>833582.68</v>
      </c>
      <c r="G200" s="146">
        <v>3293471.03</v>
      </c>
      <c r="H200" s="146">
        <v>735029.24</v>
      </c>
      <c r="I200" s="299">
        <v>802034.78</v>
      </c>
    </row>
    <row r="201" spans="2:9" ht="26.25" thickBot="1" x14ac:dyDescent="0.3">
      <c r="B201" s="638" t="s">
        <v>622</v>
      </c>
      <c r="C201" s="630">
        <f t="shared" ref="C201:I203" si="36">IFERROR((C200-C198)/ABS(C198), "")</f>
        <v>0.11459183893987789</v>
      </c>
      <c r="D201" s="630">
        <f t="shared" si="36"/>
        <v>0.10381255384083554</v>
      </c>
      <c r="E201" s="630">
        <f t="shared" si="36"/>
        <v>0.1655750778207363</v>
      </c>
      <c r="F201" s="630">
        <f t="shared" si="36"/>
        <v>0.18950849403911307</v>
      </c>
      <c r="G201" s="630">
        <f t="shared" si="36"/>
        <v>0.21643233748440119</v>
      </c>
      <c r="H201" s="630">
        <f t="shared" si="36"/>
        <v>8.6000007387461247E-2</v>
      </c>
      <c r="I201" s="631">
        <f t="shared" si="36"/>
        <v>0.19277771397734769</v>
      </c>
    </row>
    <row r="202" spans="2:9" x14ac:dyDescent="0.25">
      <c r="B202" s="167">
        <v>2024</v>
      </c>
      <c r="C202" s="146">
        <v>56582751.049999997</v>
      </c>
      <c r="D202" s="146">
        <v>296210267.25</v>
      </c>
      <c r="E202" s="146">
        <v>2232074.16</v>
      </c>
      <c r="F202" s="146">
        <v>1035068.95</v>
      </c>
      <c r="G202" s="146">
        <v>3539543.76</v>
      </c>
      <c r="H202" s="146">
        <v>802651.93</v>
      </c>
      <c r="I202" s="299">
        <v>647003</v>
      </c>
    </row>
    <row r="203" spans="2:9" ht="25.5" x14ac:dyDescent="0.25">
      <c r="B203" s="632" t="s">
        <v>622</v>
      </c>
      <c r="C203" s="633">
        <f t="shared" si="36"/>
        <v>0.14634024108769167</v>
      </c>
      <c r="D203" s="633">
        <f t="shared" si="36"/>
        <v>0.1663952465814742</v>
      </c>
      <c r="E203" s="633">
        <f t="shared" si="36"/>
        <v>0.52088878496191338</v>
      </c>
      <c r="F203" s="633">
        <f t="shared" si="36"/>
        <v>0.24171120014153832</v>
      </c>
      <c r="G203" s="633">
        <f t="shared" si="36"/>
        <v>7.4715316381574484E-2</v>
      </c>
      <c r="H203" s="633">
        <f t="shared" si="36"/>
        <v>9.199999989116088E-2</v>
      </c>
      <c r="I203" s="634">
        <f t="shared" si="36"/>
        <v>-0.19329807617569905</v>
      </c>
    </row>
    <row r="204" spans="2:9" x14ac:dyDescent="0.25">
      <c r="B204" s="822" t="s">
        <v>771</v>
      </c>
    </row>
    <row r="205" spans="2:9" x14ac:dyDescent="0.25">
      <c r="B205" s="823" t="s">
        <v>1151</v>
      </c>
    </row>
    <row r="206" spans="2:9" ht="13.5" customHeight="1" x14ac:dyDescent="0.25">
      <c r="B206" s="264"/>
    </row>
    <row r="207" spans="2:9" x14ac:dyDescent="0.25">
      <c r="B207" s="261" t="s">
        <v>923</v>
      </c>
    </row>
    <row r="208" spans="2:9" ht="64.5" thickBot="1" x14ac:dyDescent="0.3">
      <c r="B208" s="592"/>
      <c r="C208" s="748" t="s">
        <v>1014</v>
      </c>
      <c r="D208" s="748" t="s">
        <v>1015</v>
      </c>
      <c r="E208" s="748" t="s">
        <v>1016</v>
      </c>
      <c r="F208" s="592" t="s">
        <v>66</v>
      </c>
      <c r="G208" s="592" t="s">
        <v>77</v>
      </c>
      <c r="H208" s="592" t="s">
        <v>75</v>
      </c>
      <c r="I208" s="595" t="s">
        <v>78</v>
      </c>
    </row>
    <row r="209" spans="2:11" x14ac:dyDescent="0.25">
      <c r="B209" s="167">
        <v>2011</v>
      </c>
      <c r="C209" s="146">
        <v>19392429.809999999</v>
      </c>
      <c r="D209" s="146">
        <v>63485203.710000001</v>
      </c>
      <c r="E209" s="146">
        <v>432522.39</v>
      </c>
      <c r="F209" s="146">
        <v>550000</v>
      </c>
      <c r="G209" s="146" t="s">
        <v>94</v>
      </c>
      <c r="H209" s="146">
        <v>185103</v>
      </c>
      <c r="I209" s="299"/>
    </row>
    <row r="210" spans="2:11" ht="26.25" thickBot="1" x14ac:dyDescent="0.3">
      <c r="B210" s="638" t="s">
        <v>622</v>
      </c>
      <c r="C210" s="630"/>
      <c r="D210" s="630"/>
      <c r="E210" s="630"/>
      <c r="F210" s="630"/>
      <c r="G210" s="630"/>
      <c r="H210" s="630"/>
      <c r="I210" s="631"/>
    </row>
    <row r="211" spans="2:11" x14ac:dyDescent="0.25">
      <c r="B211" s="167">
        <v>2012</v>
      </c>
      <c r="C211" s="146">
        <v>22261199.690000001</v>
      </c>
      <c r="D211" s="146">
        <v>77263014.442700014</v>
      </c>
      <c r="E211" s="146">
        <v>462798.95730000007</v>
      </c>
      <c r="F211" s="146">
        <v>665500</v>
      </c>
      <c r="G211" s="146" t="s">
        <v>94</v>
      </c>
      <c r="H211" s="146">
        <v>196682.39</v>
      </c>
      <c r="I211" s="299"/>
    </row>
    <row r="212" spans="2:11" ht="26.25" thickBot="1" x14ac:dyDescent="0.3">
      <c r="B212" s="638" t="s">
        <v>622</v>
      </c>
      <c r="C212" s="630">
        <f t="shared" ref="C212:H212" si="37">IFERROR((C211-C209)/ABS(C209), "")</f>
        <v>0.14793246169289617</v>
      </c>
      <c r="D212" s="630">
        <f t="shared" si="37"/>
        <v>0.21702396664956708</v>
      </c>
      <c r="E212" s="630">
        <f t="shared" si="37"/>
        <v>7.0000000000000118E-2</v>
      </c>
      <c r="F212" s="630">
        <f t="shared" si="37"/>
        <v>0.21</v>
      </c>
      <c r="G212" s="630" t="str">
        <f t="shared" si="37"/>
        <v/>
      </c>
      <c r="H212" s="630">
        <f t="shared" si="37"/>
        <v>6.2556468560747341E-2</v>
      </c>
      <c r="I212" s="631"/>
    </row>
    <row r="213" spans="2:11" x14ac:dyDescent="0.25">
      <c r="B213" s="167">
        <v>2013</v>
      </c>
      <c r="C213" s="146">
        <v>21514914.25</v>
      </c>
      <c r="D213" s="146">
        <v>86605127.829999998</v>
      </c>
      <c r="E213" s="146">
        <v>308660.89</v>
      </c>
      <c r="F213" s="146">
        <v>795859.38</v>
      </c>
      <c r="G213" s="146" t="s">
        <v>94</v>
      </c>
      <c r="H213" s="146">
        <v>333555.19</v>
      </c>
      <c r="I213" s="299"/>
    </row>
    <row r="214" spans="2:11" ht="26.25" thickBot="1" x14ac:dyDescent="0.3">
      <c r="B214" s="638" t="s">
        <v>622</v>
      </c>
      <c r="C214" s="630">
        <f t="shared" ref="C214:H214" si="38">IFERROR((C213-C211)/ABS(C211), "")</f>
        <v>-3.3524044094319035E-2</v>
      </c>
      <c r="D214" s="630">
        <f t="shared" si="38"/>
        <v>0.12091313618404451</v>
      </c>
      <c r="E214" s="630">
        <f t="shared" si="38"/>
        <v>-0.33305621127422541</v>
      </c>
      <c r="F214" s="630">
        <f t="shared" si="38"/>
        <v>0.19588186326070625</v>
      </c>
      <c r="G214" s="630" t="str">
        <f t="shared" si="38"/>
        <v/>
      </c>
      <c r="H214" s="630">
        <f t="shared" si="38"/>
        <v>0.69590775259544069</v>
      </c>
      <c r="I214" s="631"/>
    </row>
    <row r="215" spans="2:11" x14ac:dyDescent="0.25">
      <c r="B215" s="167">
        <v>2014</v>
      </c>
      <c r="C215" s="146">
        <v>26016913.84</v>
      </c>
      <c r="D215" s="146">
        <v>94152995.829999998</v>
      </c>
      <c r="E215" s="146">
        <v>373968</v>
      </c>
      <c r="F215" s="146">
        <v>898539</v>
      </c>
      <c r="G215" s="146" t="s">
        <v>94</v>
      </c>
      <c r="H215" s="146">
        <v>111383.55</v>
      </c>
      <c r="I215" s="299"/>
    </row>
    <row r="216" spans="2:11" ht="26.25" thickBot="1" x14ac:dyDescent="0.3">
      <c r="B216" s="638" t="s">
        <v>622</v>
      </c>
      <c r="C216" s="630">
        <f t="shared" ref="C216:H216" si="39">IFERROR((C215-C213)/ABS(C213), "")</f>
        <v>0.20925017584023137</v>
      </c>
      <c r="D216" s="630">
        <f t="shared" si="39"/>
        <v>8.7152668544245485E-2</v>
      </c>
      <c r="E216" s="630">
        <f t="shared" si="39"/>
        <v>0.2115820698890617</v>
      </c>
      <c r="F216" s="630">
        <f t="shared" si="39"/>
        <v>0.12901728946136187</v>
      </c>
      <c r="G216" s="630" t="str">
        <f t="shared" si="39"/>
        <v/>
      </c>
      <c r="H216" s="630">
        <f t="shared" si="39"/>
        <v>-0.6660716027233754</v>
      </c>
      <c r="I216" s="631"/>
    </row>
    <row r="217" spans="2:11" x14ac:dyDescent="0.25">
      <c r="B217" s="167">
        <v>2015</v>
      </c>
      <c r="C217" s="146">
        <v>25911508.180000003</v>
      </c>
      <c r="D217" s="146">
        <v>64287247.890015855</v>
      </c>
      <c r="E217" s="146">
        <v>379323.7</v>
      </c>
      <c r="F217" s="146">
        <v>786849.75</v>
      </c>
      <c r="G217" s="146">
        <v>906119.49999999907</v>
      </c>
      <c r="H217" s="146">
        <v>444121.12</v>
      </c>
      <c r="I217" s="299"/>
    </row>
    <row r="218" spans="2:11" ht="26.25" thickBot="1" x14ac:dyDescent="0.3">
      <c r="B218" s="638" t="s">
        <v>622</v>
      </c>
      <c r="C218" s="630">
        <f t="shared" ref="C218:H218" si="40">IFERROR((C217-C215)/ABS(C215), "")</f>
        <v>-4.0514282611775147E-3</v>
      </c>
      <c r="D218" s="630">
        <f t="shared" si="40"/>
        <v>-0.31720443600019799</v>
      </c>
      <c r="E218" s="630">
        <f t="shared" si="40"/>
        <v>1.4321278825995837E-2</v>
      </c>
      <c r="F218" s="630">
        <f t="shared" si="40"/>
        <v>-0.12430094853979627</v>
      </c>
      <c r="G218" s="630" t="str">
        <f t="shared" si="40"/>
        <v/>
      </c>
      <c r="H218" s="630">
        <f t="shared" si="40"/>
        <v>2.9873133869408903</v>
      </c>
      <c r="I218" s="631"/>
    </row>
    <row r="219" spans="2:11" x14ac:dyDescent="0.25">
      <c r="B219" s="167">
        <v>2016</v>
      </c>
      <c r="C219" s="146">
        <v>29416304.540000018</v>
      </c>
      <c r="D219" s="146">
        <v>64663011.459998593</v>
      </c>
      <c r="E219" s="146">
        <v>415297.71</v>
      </c>
      <c r="F219" s="146">
        <v>715460.43999999983</v>
      </c>
      <c r="G219" s="146">
        <v>940141.12</v>
      </c>
      <c r="H219" s="146">
        <v>479109.41</v>
      </c>
      <c r="I219" s="299"/>
    </row>
    <row r="220" spans="2:11" ht="26.25" thickBot="1" x14ac:dyDescent="0.3">
      <c r="B220" s="638" t="s">
        <v>622</v>
      </c>
      <c r="C220" s="630">
        <f t="shared" ref="C220:H220" si="41">IFERROR((C219-C217)/ABS(C217), "")</f>
        <v>0.13526022243295041</v>
      </c>
      <c r="D220" s="630">
        <f t="shared" si="41"/>
        <v>5.8450716482000053E-3</v>
      </c>
      <c r="E220" s="630">
        <f t="shared" si="41"/>
        <v>9.4837232685434647E-2</v>
      </c>
      <c r="F220" s="630">
        <f t="shared" si="41"/>
        <v>-9.0728007475379097E-2</v>
      </c>
      <c r="G220" s="630">
        <f t="shared" si="41"/>
        <v>3.7546504627701933E-2</v>
      </c>
      <c r="H220" s="630">
        <f t="shared" si="41"/>
        <v>7.878096407574578E-2</v>
      </c>
      <c r="I220" s="631"/>
    </row>
    <row r="221" spans="2:11" x14ac:dyDescent="0.25">
      <c r="B221" s="167">
        <v>2017</v>
      </c>
      <c r="C221" s="146">
        <v>29306016.760000028</v>
      </c>
      <c r="D221" s="146">
        <v>66410930.729988247</v>
      </c>
      <c r="E221" s="146">
        <v>397402.36000000004</v>
      </c>
      <c r="F221" s="146">
        <v>699555.83</v>
      </c>
      <c r="G221" s="146">
        <v>1073669.1999999741</v>
      </c>
      <c r="H221" s="146">
        <v>494413.4485686188</v>
      </c>
      <c r="I221" s="299"/>
      <c r="K221" s="268"/>
    </row>
    <row r="222" spans="2:11" ht="26.25" thickBot="1" x14ac:dyDescent="0.3">
      <c r="B222" s="638" t="s">
        <v>622</v>
      </c>
      <c r="C222" s="630">
        <f t="shared" ref="C222:H222" si="42">IFERROR((C221-C219)/ABS(C219), "")</f>
        <v>-3.7492058137357709E-3</v>
      </c>
      <c r="D222" s="630">
        <f t="shared" si="42"/>
        <v>2.7031207339777871E-2</v>
      </c>
      <c r="E222" s="630">
        <f t="shared" si="42"/>
        <v>-4.3090413380800913E-2</v>
      </c>
      <c r="F222" s="630">
        <f t="shared" si="42"/>
        <v>-2.2229894360056963E-2</v>
      </c>
      <c r="G222" s="630">
        <f t="shared" si="42"/>
        <v>0.14202982633072586</v>
      </c>
      <c r="H222" s="630">
        <f t="shared" si="42"/>
        <v>3.194268000000005E-2</v>
      </c>
      <c r="I222" s="631"/>
    </row>
    <row r="223" spans="2:11" x14ac:dyDescent="0.25">
      <c r="B223" s="167">
        <v>2018</v>
      </c>
      <c r="C223" s="146">
        <v>31898597.067000002</v>
      </c>
      <c r="D223" s="146">
        <v>83585024.629983038</v>
      </c>
      <c r="E223" s="146">
        <v>433240.46000000008</v>
      </c>
      <c r="F223" s="146">
        <v>559736.51999999979</v>
      </c>
      <c r="G223" s="146">
        <v>1081902.129999988</v>
      </c>
      <c r="H223" s="146">
        <v>594298.92000000004</v>
      </c>
      <c r="I223" s="299" t="s">
        <v>76</v>
      </c>
    </row>
    <row r="224" spans="2:11" ht="26.25" thickBot="1" x14ac:dyDescent="0.3">
      <c r="B224" s="638" t="s">
        <v>622</v>
      </c>
      <c r="C224" s="630">
        <f t="shared" ref="C224:I224" si="43">IFERROR((C223-C221)/ABS(C221), "")</f>
        <v>8.8465803054429554E-2</v>
      </c>
      <c r="D224" s="630">
        <f t="shared" si="43"/>
        <v>0.25860342132262465</v>
      </c>
      <c r="E224" s="630">
        <f t="shared" si="43"/>
        <v>9.0180893742050322E-2</v>
      </c>
      <c r="F224" s="630">
        <f t="shared" si="43"/>
        <v>-0.19986869382533798</v>
      </c>
      <c r="G224" s="630">
        <f t="shared" si="43"/>
        <v>7.6680322021103926E-3</v>
      </c>
      <c r="H224" s="630">
        <f t="shared" si="43"/>
        <v>0.20202822500188991</v>
      </c>
      <c r="I224" s="631" t="str">
        <f t="shared" si="43"/>
        <v/>
      </c>
    </row>
    <row r="225" spans="2:9" x14ac:dyDescent="0.25">
      <c r="B225" s="167">
        <v>2019</v>
      </c>
      <c r="C225" s="146">
        <v>33113070.720000003</v>
      </c>
      <c r="D225" s="146">
        <v>93380875.049999997</v>
      </c>
      <c r="E225" s="146">
        <v>710127.35</v>
      </c>
      <c r="F225" s="146">
        <v>557890.30000000005</v>
      </c>
      <c r="G225" s="146">
        <v>1392826.74</v>
      </c>
      <c r="H225" s="146">
        <v>630127.88</v>
      </c>
      <c r="I225" s="299">
        <v>79430.73</v>
      </c>
    </row>
    <row r="226" spans="2:9" ht="26.25" thickBot="1" x14ac:dyDescent="0.3">
      <c r="B226" s="638" t="s">
        <v>622</v>
      </c>
      <c r="C226" s="630">
        <f t="shared" ref="C226:I226" si="44">IFERROR((C225-C223)/ABS(C223), "")</f>
        <v>3.8072948802391315E-2</v>
      </c>
      <c r="D226" s="630">
        <f t="shared" si="44"/>
        <v>0.11719623776366107</v>
      </c>
      <c r="E226" s="630">
        <f t="shared" si="44"/>
        <v>0.63910672147287406</v>
      </c>
      <c r="F226" s="630">
        <f t="shared" si="44"/>
        <v>-3.298373313214832E-3</v>
      </c>
      <c r="G226" s="630">
        <f t="shared" si="44"/>
        <v>0.28738700237147646</v>
      </c>
      <c r="H226" s="630">
        <f t="shared" si="44"/>
        <v>6.0287775720675986E-2</v>
      </c>
      <c r="I226" s="631" t="str">
        <f t="shared" si="44"/>
        <v/>
      </c>
    </row>
    <row r="227" spans="2:9" x14ac:dyDescent="0.25">
      <c r="B227" s="167">
        <v>2020</v>
      </c>
      <c r="C227" s="146">
        <v>36581158.07</v>
      </c>
      <c r="D227" s="146">
        <v>103746281.29000187</v>
      </c>
      <c r="E227" s="146">
        <v>607245.2440000003</v>
      </c>
      <c r="F227" s="146">
        <v>491235.23999999982</v>
      </c>
      <c r="G227" s="146">
        <v>855145.31999998866</v>
      </c>
      <c r="H227" s="146">
        <v>639283.63809639995</v>
      </c>
      <c r="I227" s="299">
        <v>309489.78000000003</v>
      </c>
    </row>
    <row r="228" spans="2:9" ht="26.25" thickBot="1" x14ac:dyDescent="0.3">
      <c r="B228" s="638" t="s">
        <v>622</v>
      </c>
      <c r="C228" s="630">
        <f t="shared" ref="C228:I228" si="45">IFERROR((C227-C225)/ABS(C225), "")</f>
        <v>0.10473469462635199</v>
      </c>
      <c r="D228" s="630">
        <f t="shared" si="45"/>
        <v>0.11100138261128741</v>
      </c>
      <c r="E228" s="630">
        <f t="shared" si="45"/>
        <v>-0.14487838836231232</v>
      </c>
      <c r="F228" s="630">
        <f t="shared" si="45"/>
        <v>-0.11947700112369802</v>
      </c>
      <c r="G228" s="630">
        <f t="shared" si="45"/>
        <v>-0.38603611243133612</v>
      </c>
      <c r="H228" s="630">
        <f t="shared" si="45"/>
        <v>1.452999999999992E-2</v>
      </c>
      <c r="I228" s="631">
        <f t="shared" si="45"/>
        <v>2.8963481765810291</v>
      </c>
    </row>
    <row r="229" spans="2:9" x14ac:dyDescent="0.25">
      <c r="B229" s="167">
        <v>2021</v>
      </c>
      <c r="C229" s="146">
        <v>36642031.25</v>
      </c>
      <c r="D229" s="146">
        <v>96833313.680000007</v>
      </c>
      <c r="E229" s="146">
        <v>870191.71</v>
      </c>
      <c r="F229" s="146">
        <v>663180.85</v>
      </c>
      <c r="G229" s="146">
        <v>1106343.97</v>
      </c>
      <c r="H229" s="146">
        <v>651992.59682175633</v>
      </c>
      <c r="I229" s="299">
        <v>519235.0900000009</v>
      </c>
    </row>
    <row r="230" spans="2:9" ht="26.25" thickBot="1" x14ac:dyDescent="0.3">
      <c r="B230" s="638" t="s">
        <v>622</v>
      </c>
      <c r="C230" s="630">
        <f t="shared" ref="C230:I230" si="46">IFERROR((C229-C227)/ABS(C227), "")</f>
        <v>1.6640583079276939E-3</v>
      </c>
      <c r="D230" s="630">
        <f t="shared" si="46"/>
        <v>-6.6633401448655788E-2</v>
      </c>
      <c r="E230" s="630">
        <f t="shared" si="46"/>
        <v>0.43301527446792082</v>
      </c>
      <c r="F230" s="630">
        <f t="shared" si="46"/>
        <v>0.3500270257483975</v>
      </c>
      <c r="G230" s="630">
        <f t="shared" si="46"/>
        <v>0.29374966350750142</v>
      </c>
      <c r="H230" s="630">
        <f t="shared" si="46"/>
        <v>1.9879999999999922E-2</v>
      </c>
      <c r="I230" s="631">
        <f t="shared" si="46"/>
        <v>0.67771320267829471</v>
      </c>
    </row>
    <row r="231" spans="2:9" x14ac:dyDescent="0.25">
      <c r="B231" s="167">
        <v>2022</v>
      </c>
      <c r="C231" s="146">
        <v>40703997.700000003</v>
      </c>
      <c r="D231" s="146">
        <v>101767535.83999997</v>
      </c>
      <c r="E231" s="146">
        <v>1166443.42</v>
      </c>
      <c r="F231" s="146">
        <v>660399.69999999995</v>
      </c>
      <c r="G231" s="146">
        <v>1155968.17</v>
      </c>
      <c r="H231" s="146">
        <v>676822.5</v>
      </c>
      <c r="I231" s="299">
        <v>672409.26</v>
      </c>
    </row>
    <row r="232" spans="2:9" ht="26.25" thickBot="1" x14ac:dyDescent="0.3">
      <c r="B232" s="638" t="s">
        <v>622</v>
      </c>
      <c r="C232" s="630">
        <f t="shared" ref="C232:I232" si="47">IFERROR((C231-C229)/ABS(C229), "")</f>
        <v>0.11085538414303937</v>
      </c>
      <c r="D232" s="630">
        <f t="shared" si="47"/>
        <v>5.0955832992618973E-2</v>
      </c>
      <c r="E232" s="630">
        <f t="shared" si="47"/>
        <v>0.34044418786752173</v>
      </c>
      <c r="F232" s="630">
        <f t="shared" si="47"/>
        <v>-4.1936524554350802E-3</v>
      </c>
      <c r="G232" s="630">
        <f t="shared" si="47"/>
        <v>4.4854223772738559E-2</v>
      </c>
      <c r="H232" s="630">
        <f t="shared" si="47"/>
        <v>3.8083106003474664E-2</v>
      </c>
      <c r="I232" s="631">
        <f t="shared" si="47"/>
        <v>0.29499965035105552</v>
      </c>
    </row>
    <row r="233" spans="2:9" x14ac:dyDescent="0.25">
      <c r="B233" s="167">
        <v>2023</v>
      </c>
      <c r="C233" s="146">
        <v>46296873.260000005</v>
      </c>
      <c r="D233" s="146">
        <v>120802161.44000003</v>
      </c>
      <c r="E233" s="146">
        <v>1384407.23</v>
      </c>
      <c r="F233" s="146">
        <v>778444.66</v>
      </c>
      <c r="G233" s="146">
        <v>1671215.2099999997</v>
      </c>
      <c r="H233" s="146">
        <v>735029.24</v>
      </c>
      <c r="I233" s="299">
        <v>802034.78</v>
      </c>
    </row>
    <row r="234" spans="2:9" ht="26.25" thickBot="1" x14ac:dyDescent="0.3">
      <c r="B234" s="638" t="s">
        <v>622</v>
      </c>
      <c r="C234" s="630">
        <f t="shared" ref="C234:I236" si="48">IFERROR((C233-C231)/ABS(C231), "")</f>
        <v>0.13740359365242402</v>
      </c>
      <c r="D234" s="630">
        <f t="shared" si="48"/>
        <v>0.1870402525018047</v>
      </c>
      <c r="E234" s="630">
        <f t="shared" si="48"/>
        <v>0.18686187967865606</v>
      </c>
      <c r="F234" s="630">
        <f t="shared" si="48"/>
        <v>0.17874774927971665</v>
      </c>
      <c r="G234" s="630">
        <f t="shared" si="48"/>
        <v>0.44572770546095558</v>
      </c>
      <c r="H234" s="630">
        <f t="shared" si="48"/>
        <v>8.6000007387461247E-2</v>
      </c>
      <c r="I234" s="631">
        <f t="shared" si="48"/>
        <v>0.19277771397734769</v>
      </c>
    </row>
    <row r="235" spans="2:9" x14ac:dyDescent="0.25">
      <c r="B235" s="167">
        <v>2024</v>
      </c>
      <c r="C235" s="146">
        <v>53501990.049999997</v>
      </c>
      <c r="D235" s="146">
        <v>142670816.36000001</v>
      </c>
      <c r="E235" s="146">
        <v>2129111.12</v>
      </c>
      <c r="F235" s="146">
        <v>967253.02</v>
      </c>
      <c r="G235" s="146">
        <v>1886178.27</v>
      </c>
      <c r="H235" s="146">
        <v>802651.93</v>
      </c>
      <c r="I235" s="299">
        <v>647003</v>
      </c>
    </row>
    <row r="236" spans="2:9" ht="25.5" x14ac:dyDescent="0.25">
      <c r="B236" s="632" t="s">
        <v>622</v>
      </c>
      <c r="C236" s="633">
        <f t="shared" si="48"/>
        <v>0.15562858315585501</v>
      </c>
      <c r="D236" s="633">
        <f t="shared" si="48"/>
        <v>0.18102867249491808</v>
      </c>
      <c r="E236" s="633">
        <f t="shared" si="48"/>
        <v>0.53792256632465008</v>
      </c>
      <c r="F236" s="633">
        <f t="shared" si="48"/>
        <v>0.24254564222972508</v>
      </c>
      <c r="G236" s="633">
        <f t="shared" si="48"/>
        <v>0.12862679726329221</v>
      </c>
      <c r="H236" s="633">
        <f t="shared" si="48"/>
        <v>9.199999989116088E-2</v>
      </c>
      <c r="I236" s="634">
        <f t="shared" si="48"/>
        <v>-0.19329807617569905</v>
      </c>
    </row>
    <row r="237" spans="2:9" x14ac:dyDescent="0.25">
      <c r="B237" s="822" t="s">
        <v>771</v>
      </c>
    </row>
    <row r="238" spans="2:9" x14ac:dyDescent="0.25">
      <c r="B238" s="823" t="s">
        <v>1151</v>
      </c>
    </row>
    <row r="239" spans="2:9" x14ac:dyDescent="0.25">
      <c r="B239" s="264"/>
    </row>
    <row r="240" spans="2:9" x14ac:dyDescent="0.25">
      <c r="B240" s="261" t="s">
        <v>924</v>
      </c>
    </row>
    <row r="241" spans="2:10" ht="16.5" thickBot="1" x14ac:dyDescent="0.3">
      <c r="B241" s="592" t="s">
        <v>630</v>
      </c>
      <c r="C241" s="592" t="s">
        <v>631</v>
      </c>
      <c r="D241" s="592" t="s">
        <v>632</v>
      </c>
      <c r="E241" s="592" t="s">
        <v>633</v>
      </c>
      <c r="F241" s="592" t="s">
        <v>634</v>
      </c>
      <c r="G241" s="592" t="s">
        <v>635</v>
      </c>
      <c r="H241" s="592" t="s">
        <v>636</v>
      </c>
      <c r="I241" s="595" t="s">
        <v>637</v>
      </c>
      <c r="J241" s="595" t="s">
        <v>638</v>
      </c>
    </row>
    <row r="242" spans="2:10" x14ac:dyDescent="0.25">
      <c r="B242" s="647" t="s">
        <v>639</v>
      </c>
      <c r="C242" s="650" t="s">
        <v>61</v>
      </c>
      <c r="D242" s="650">
        <v>1003529</v>
      </c>
      <c r="E242" s="650">
        <v>1020000</v>
      </c>
      <c r="F242" s="650">
        <v>1007166</v>
      </c>
      <c r="G242" s="650">
        <v>1050000</v>
      </c>
      <c r="H242" s="650">
        <v>1080000</v>
      </c>
      <c r="I242" s="650">
        <v>1100000</v>
      </c>
      <c r="J242" s="651">
        <v>1120000</v>
      </c>
    </row>
    <row r="243" spans="2:10" x14ac:dyDescent="0.25">
      <c r="B243" s="646" t="s">
        <v>640</v>
      </c>
      <c r="C243" s="146"/>
      <c r="D243" s="146">
        <v>12595</v>
      </c>
      <c r="E243" s="146">
        <v>12500</v>
      </c>
      <c r="F243" s="146">
        <v>12586</v>
      </c>
      <c r="G243" s="146">
        <v>12600</v>
      </c>
      <c r="H243" s="146">
        <v>12700</v>
      </c>
      <c r="I243" s="146">
        <v>12900</v>
      </c>
      <c r="J243" s="299">
        <v>13000</v>
      </c>
    </row>
    <row r="244" spans="2:10" ht="25.5" x14ac:dyDescent="0.25">
      <c r="B244" s="640" t="s">
        <v>641</v>
      </c>
      <c r="C244" s="146"/>
      <c r="D244" s="146">
        <v>1615</v>
      </c>
      <c r="E244" s="146">
        <v>1700</v>
      </c>
      <c r="F244" s="146">
        <v>1768</v>
      </c>
      <c r="G244" s="146">
        <v>1720</v>
      </c>
      <c r="H244" s="146">
        <v>1730</v>
      </c>
      <c r="I244" s="146">
        <v>1760</v>
      </c>
      <c r="J244" s="299">
        <v>1774</v>
      </c>
    </row>
    <row r="245" spans="2:10" ht="26.25" thickBot="1" x14ac:dyDescent="0.3">
      <c r="B245" s="652" t="s">
        <v>642</v>
      </c>
      <c r="C245" s="653"/>
      <c r="D245" s="653">
        <v>883</v>
      </c>
      <c r="E245" s="653">
        <v>930</v>
      </c>
      <c r="F245" s="653">
        <v>959</v>
      </c>
      <c r="G245" s="653">
        <v>940</v>
      </c>
      <c r="H245" s="653">
        <v>950</v>
      </c>
      <c r="I245" s="653">
        <v>970</v>
      </c>
      <c r="J245" s="654">
        <v>978</v>
      </c>
    </row>
    <row r="246" spans="2:10" x14ac:dyDescent="0.25">
      <c r="B246" s="647" t="s">
        <v>643</v>
      </c>
      <c r="C246" s="650" t="s">
        <v>63</v>
      </c>
      <c r="D246" s="650">
        <v>1949725</v>
      </c>
      <c r="E246" s="650">
        <v>2000000</v>
      </c>
      <c r="F246" s="650">
        <v>2005864</v>
      </c>
      <c r="G246" s="650">
        <v>2010000</v>
      </c>
      <c r="H246" s="650">
        <v>2010000</v>
      </c>
      <c r="I246" s="650">
        <v>2010000</v>
      </c>
      <c r="J246" s="651">
        <v>2010000</v>
      </c>
    </row>
    <row r="247" spans="2:10" x14ac:dyDescent="0.25">
      <c r="B247" s="646" t="s">
        <v>640</v>
      </c>
      <c r="C247" s="146"/>
      <c r="D247" s="146">
        <v>7843</v>
      </c>
      <c r="E247" s="146">
        <v>8000</v>
      </c>
      <c r="F247" s="146">
        <v>7949</v>
      </c>
      <c r="G247" s="146">
        <v>8100</v>
      </c>
      <c r="H247" s="146">
        <v>8100</v>
      </c>
      <c r="I247" s="146">
        <v>8100</v>
      </c>
      <c r="J247" s="299">
        <v>8100</v>
      </c>
    </row>
    <row r="248" spans="2:10" ht="25.5" x14ac:dyDescent="0.25">
      <c r="B248" s="640" t="s">
        <v>641</v>
      </c>
      <c r="C248" s="146"/>
      <c r="D248" s="146">
        <v>3318</v>
      </c>
      <c r="E248" s="146">
        <v>3300</v>
      </c>
      <c r="F248" s="146">
        <v>3173</v>
      </c>
      <c r="G248" s="146">
        <v>3320</v>
      </c>
      <c r="H248" s="146">
        <v>3320</v>
      </c>
      <c r="I248" s="146">
        <v>3320</v>
      </c>
      <c r="J248" s="299">
        <v>3320</v>
      </c>
    </row>
    <row r="249" spans="2:10" ht="26.25" thickBot="1" x14ac:dyDescent="0.3">
      <c r="B249" s="652" t="s">
        <v>642</v>
      </c>
      <c r="C249" s="653"/>
      <c r="D249" s="653">
        <v>2558</v>
      </c>
      <c r="E249" s="653">
        <v>2620</v>
      </c>
      <c r="F249" s="653">
        <v>2484</v>
      </c>
      <c r="G249" s="653">
        <v>2630</v>
      </c>
      <c r="H249" s="653">
        <v>2630</v>
      </c>
      <c r="I249" s="653">
        <v>2630</v>
      </c>
      <c r="J249" s="654">
        <v>2630</v>
      </c>
    </row>
    <row r="250" spans="2:10" ht="25.5" x14ac:dyDescent="0.25">
      <c r="B250" s="647" t="s">
        <v>644</v>
      </c>
      <c r="C250" s="650" t="s">
        <v>65</v>
      </c>
      <c r="D250" s="650">
        <v>15230</v>
      </c>
      <c r="E250" s="650">
        <v>16500</v>
      </c>
      <c r="F250" s="650">
        <v>20822</v>
      </c>
      <c r="G250" s="650">
        <v>21238</v>
      </c>
      <c r="H250" s="650">
        <v>21663</v>
      </c>
      <c r="I250" s="650">
        <v>22100</v>
      </c>
      <c r="J250" s="651">
        <v>22540</v>
      </c>
    </row>
    <row r="251" spans="2:10" x14ac:dyDescent="0.25">
      <c r="B251" s="646" t="s">
        <v>640</v>
      </c>
      <c r="C251" s="146"/>
      <c r="D251" s="146">
        <v>443</v>
      </c>
      <c r="E251" s="146">
        <v>500</v>
      </c>
      <c r="F251" s="146">
        <v>584</v>
      </c>
      <c r="G251" s="146">
        <v>596</v>
      </c>
      <c r="H251" s="146">
        <v>608</v>
      </c>
      <c r="I251" s="146">
        <v>620</v>
      </c>
      <c r="J251" s="299">
        <v>632</v>
      </c>
    </row>
    <row r="252" spans="2:10" ht="25.5" x14ac:dyDescent="0.25">
      <c r="B252" s="640" t="s">
        <v>641</v>
      </c>
      <c r="C252" s="146"/>
      <c r="D252" s="146">
        <v>58</v>
      </c>
      <c r="E252" s="146">
        <v>38</v>
      </c>
      <c r="F252" s="146">
        <v>56</v>
      </c>
      <c r="G252" s="146">
        <v>58</v>
      </c>
      <c r="H252" s="146">
        <v>60</v>
      </c>
      <c r="I252" s="146">
        <v>62</v>
      </c>
      <c r="J252" s="299">
        <v>64</v>
      </c>
    </row>
    <row r="253" spans="2:10" ht="26.25" thickBot="1" x14ac:dyDescent="0.3">
      <c r="B253" s="652" t="s">
        <v>642</v>
      </c>
      <c r="C253" s="653"/>
      <c r="D253" s="653">
        <v>38</v>
      </c>
      <c r="E253" s="653">
        <v>28</v>
      </c>
      <c r="F253" s="653">
        <v>36</v>
      </c>
      <c r="G253" s="653">
        <v>37</v>
      </c>
      <c r="H253" s="653">
        <v>39</v>
      </c>
      <c r="I253" s="653">
        <v>40</v>
      </c>
      <c r="J253" s="654">
        <v>42</v>
      </c>
    </row>
    <row r="254" spans="2:10" x14ac:dyDescent="0.25">
      <c r="B254" s="647" t="s">
        <v>645</v>
      </c>
      <c r="C254" s="650" t="s">
        <v>63</v>
      </c>
      <c r="D254" s="650">
        <v>7101</v>
      </c>
      <c r="E254" s="650">
        <v>7000</v>
      </c>
      <c r="F254" s="650">
        <v>9866</v>
      </c>
      <c r="G254" s="650">
        <v>10063</v>
      </c>
      <c r="H254" s="650">
        <v>10265</v>
      </c>
      <c r="I254" s="650">
        <v>10265</v>
      </c>
      <c r="J254" s="651">
        <v>10265</v>
      </c>
    </row>
    <row r="255" spans="2:10" x14ac:dyDescent="0.25">
      <c r="B255" s="646" t="s">
        <v>640</v>
      </c>
      <c r="C255" s="146"/>
      <c r="D255" s="146">
        <v>533</v>
      </c>
      <c r="E255" s="146">
        <v>500</v>
      </c>
      <c r="F255" s="146">
        <v>668</v>
      </c>
      <c r="G255" s="146">
        <v>681</v>
      </c>
      <c r="H255" s="146">
        <v>695</v>
      </c>
      <c r="I255" s="146">
        <v>695</v>
      </c>
      <c r="J255" s="299">
        <v>695</v>
      </c>
    </row>
    <row r="256" spans="2:10" ht="25.5" x14ac:dyDescent="0.25">
      <c r="B256" s="640" t="s">
        <v>641</v>
      </c>
      <c r="C256" s="146"/>
      <c r="D256" s="146"/>
      <c r="E256" s="146"/>
      <c r="F256" s="146"/>
      <c r="G256" s="146"/>
      <c r="H256" s="146"/>
      <c r="I256" s="146"/>
      <c r="J256" s="299"/>
    </row>
    <row r="257" spans="2:10" ht="26.25" thickBot="1" x14ac:dyDescent="0.3">
      <c r="B257" s="652" t="s">
        <v>642</v>
      </c>
      <c r="C257" s="653"/>
      <c r="D257" s="653"/>
      <c r="E257" s="653"/>
      <c r="F257" s="653"/>
      <c r="G257" s="653"/>
      <c r="H257" s="653"/>
      <c r="I257" s="653"/>
      <c r="J257" s="654"/>
    </row>
    <row r="258" spans="2:10" ht="25.5" x14ac:dyDescent="0.25">
      <c r="B258" s="647" t="s">
        <v>646</v>
      </c>
      <c r="C258" s="650" t="s">
        <v>68</v>
      </c>
      <c r="D258" s="650">
        <v>99</v>
      </c>
      <c r="E258" s="650">
        <v>125</v>
      </c>
      <c r="F258" s="650">
        <v>106</v>
      </c>
      <c r="G258" s="650">
        <v>109</v>
      </c>
      <c r="H258" s="650">
        <v>118</v>
      </c>
      <c r="I258" s="650">
        <v>130</v>
      </c>
      <c r="J258" s="651">
        <v>142</v>
      </c>
    </row>
    <row r="259" spans="2:10" x14ac:dyDescent="0.25">
      <c r="B259" s="646" t="s">
        <v>640</v>
      </c>
      <c r="C259" s="146"/>
      <c r="D259" s="146">
        <v>105</v>
      </c>
      <c r="E259" s="146">
        <v>130</v>
      </c>
      <c r="F259" s="146">
        <v>106</v>
      </c>
      <c r="G259" s="146">
        <v>109</v>
      </c>
      <c r="H259" s="146">
        <v>118</v>
      </c>
      <c r="I259" s="146">
        <v>130</v>
      </c>
      <c r="J259" s="299">
        <v>142</v>
      </c>
    </row>
    <row r="260" spans="2:10" ht="25.5" x14ac:dyDescent="0.25">
      <c r="B260" s="640" t="s">
        <v>641</v>
      </c>
      <c r="C260" s="146"/>
      <c r="D260" s="146">
        <v>33</v>
      </c>
      <c r="E260" s="146">
        <v>50</v>
      </c>
      <c r="F260" s="146">
        <v>52</v>
      </c>
      <c r="G260" s="146">
        <v>52</v>
      </c>
      <c r="H260" s="146">
        <v>55</v>
      </c>
      <c r="I260" s="146">
        <v>57</v>
      </c>
      <c r="J260" s="299">
        <v>59</v>
      </c>
    </row>
    <row r="261" spans="2:10" ht="26.25" thickBot="1" x14ac:dyDescent="0.3">
      <c r="B261" s="652" t="s">
        <v>642</v>
      </c>
      <c r="C261" s="653"/>
      <c r="D261" s="653">
        <v>20</v>
      </c>
      <c r="E261" s="653">
        <v>20</v>
      </c>
      <c r="F261" s="653">
        <v>22</v>
      </c>
      <c r="G261" s="653">
        <v>22</v>
      </c>
      <c r="H261" s="653">
        <v>23</v>
      </c>
      <c r="I261" s="653">
        <v>25</v>
      </c>
      <c r="J261" s="654">
        <v>27</v>
      </c>
    </row>
    <row r="262" spans="2:10" ht="25.5" x14ac:dyDescent="0.25">
      <c r="B262" s="647" t="s">
        <v>647</v>
      </c>
      <c r="C262" s="650" t="s">
        <v>61</v>
      </c>
      <c r="D262" s="650"/>
      <c r="E262" s="650"/>
      <c r="F262" s="650"/>
      <c r="G262" s="650"/>
      <c r="H262" s="650"/>
      <c r="I262" s="650"/>
      <c r="J262" s="651"/>
    </row>
    <row r="263" spans="2:10" x14ac:dyDescent="0.25">
      <c r="B263" s="646" t="s">
        <v>640</v>
      </c>
      <c r="C263" s="146"/>
      <c r="D263" s="146">
        <v>1841</v>
      </c>
      <c r="E263" s="146">
        <v>2000</v>
      </c>
      <c r="F263" s="146">
        <v>1946</v>
      </c>
      <c r="G263" s="146">
        <v>1985</v>
      </c>
      <c r="H263" s="146">
        <v>2025</v>
      </c>
      <c r="I263" s="146">
        <v>2065</v>
      </c>
      <c r="J263" s="299">
        <v>2106</v>
      </c>
    </row>
    <row r="264" spans="2:10" ht="25.5" x14ac:dyDescent="0.25">
      <c r="B264" s="640" t="s">
        <v>641</v>
      </c>
      <c r="C264" s="146"/>
      <c r="D264" s="146">
        <v>21</v>
      </c>
      <c r="E264" s="146">
        <v>22</v>
      </c>
      <c r="F264" s="146">
        <v>22</v>
      </c>
      <c r="G264" s="146">
        <v>23</v>
      </c>
      <c r="H264" s="146">
        <v>24</v>
      </c>
      <c r="I264" s="146">
        <v>25</v>
      </c>
      <c r="J264" s="299">
        <v>26</v>
      </c>
    </row>
    <row r="265" spans="2:10" ht="26.25" thickBot="1" x14ac:dyDescent="0.3">
      <c r="B265" s="652" t="s">
        <v>642</v>
      </c>
      <c r="C265" s="653"/>
      <c r="D265" s="653">
        <v>14</v>
      </c>
      <c r="E265" s="653">
        <v>15</v>
      </c>
      <c r="F265" s="653">
        <v>15</v>
      </c>
      <c r="G265" s="653">
        <v>15</v>
      </c>
      <c r="H265" s="653">
        <v>16</v>
      </c>
      <c r="I265" s="653">
        <v>17</v>
      </c>
      <c r="J265" s="654">
        <v>18</v>
      </c>
    </row>
    <row r="266" spans="2:10" ht="51" x14ac:dyDescent="0.25">
      <c r="B266" s="647" t="s">
        <v>648</v>
      </c>
      <c r="C266" s="650" t="s">
        <v>61</v>
      </c>
      <c r="D266" s="650">
        <v>20208</v>
      </c>
      <c r="E266" s="650">
        <v>19000</v>
      </c>
      <c r="F266" s="650">
        <v>15362</v>
      </c>
      <c r="G266" s="650">
        <v>15670</v>
      </c>
      <c r="H266" s="650">
        <v>15982</v>
      </c>
      <c r="I266" s="650">
        <v>16302</v>
      </c>
      <c r="J266" s="651">
        <v>16630</v>
      </c>
    </row>
    <row r="267" spans="2:10" x14ac:dyDescent="0.25">
      <c r="B267" s="646" t="s">
        <v>640</v>
      </c>
      <c r="C267" s="146"/>
      <c r="D267" s="146">
        <v>178</v>
      </c>
      <c r="E267" s="146">
        <v>300</v>
      </c>
      <c r="F267" s="146">
        <v>144</v>
      </c>
      <c r="G267" s="146">
        <v>147</v>
      </c>
      <c r="H267" s="146">
        <v>150</v>
      </c>
      <c r="I267" s="146">
        <v>153</v>
      </c>
      <c r="J267" s="299">
        <v>156</v>
      </c>
    </row>
    <row r="268" spans="2:10" ht="25.5" x14ac:dyDescent="0.25">
      <c r="B268" s="640" t="s">
        <v>641</v>
      </c>
      <c r="C268" s="146"/>
      <c r="D268" s="146"/>
      <c r="E268" s="146"/>
      <c r="F268" s="146"/>
      <c r="G268" s="146"/>
      <c r="H268" s="146"/>
      <c r="I268" s="146"/>
      <c r="J268" s="299"/>
    </row>
    <row r="269" spans="2:10" ht="26.25" thickBot="1" x14ac:dyDescent="0.3">
      <c r="B269" s="652" t="s">
        <v>642</v>
      </c>
      <c r="C269" s="653"/>
      <c r="D269" s="653"/>
      <c r="E269" s="653"/>
      <c r="F269" s="653"/>
      <c r="G269" s="653"/>
      <c r="H269" s="653"/>
      <c r="I269" s="653"/>
      <c r="J269" s="654"/>
    </row>
    <row r="270" spans="2:10" ht="25.5" x14ac:dyDescent="0.25">
      <c r="B270" s="647" t="s">
        <v>649</v>
      </c>
      <c r="C270" s="650" t="s">
        <v>61</v>
      </c>
      <c r="D270" s="650"/>
      <c r="E270" s="650"/>
      <c r="F270" s="650"/>
      <c r="G270" s="650"/>
      <c r="H270" s="650"/>
      <c r="I270" s="650"/>
      <c r="J270" s="651"/>
    </row>
    <row r="271" spans="2:10" x14ac:dyDescent="0.25">
      <c r="B271" s="646" t="s">
        <v>640</v>
      </c>
      <c r="C271" s="146"/>
      <c r="D271" s="146"/>
      <c r="E271" s="146"/>
      <c r="F271" s="146"/>
      <c r="G271" s="146">
        <v>5200</v>
      </c>
      <c r="H271" s="146">
        <v>6000</v>
      </c>
      <c r="I271" s="146">
        <v>6000</v>
      </c>
      <c r="J271" s="299">
        <v>6000</v>
      </c>
    </row>
    <row r="272" spans="2:10" ht="25.5" x14ac:dyDescent="0.25">
      <c r="B272" s="640" t="s">
        <v>641</v>
      </c>
      <c r="C272" s="146"/>
      <c r="D272" s="146"/>
      <c r="E272" s="146"/>
      <c r="F272" s="146"/>
      <c r="G272" s="146">
        <v>26</v>
      </c>
      <c r="H272" s="146">
        <v>30</v>
      </c>
      <c r="I272" s="146">
        <v>30</v>
      </c>
      <c r="J272" s="299">
        <v>30</v>
      </c>
    </row>
    <row r="273" spans="2:10" ht="26.25" thickBot="1" x14ac:dyDescent="0.3">
      <c r="B273" s="652" t="s">
        <v>642</v>
      </c>
      <c r="C273" s="653"/>
      <c r="D273" s="653"/>
      <c r="E273" s="653"/>
      <c r="F273" s="653"/>
      <c r="G273" s="653">
        <v>22.13</v>
      </c>
      <c r="H273" s="653">
        <v>26.13</v>
      </c>
      <c r="I273" s="653">
        <v>26.13</v>
      </c>
      <c r="J273" s="654">
        <v>26.13</v>
      </c>
    </row>
    <row r="274" spans="2:10" ht="25.5" x14ac:dyDescent="0.25">
      <c r="B274" s="647" t="s">
        <v>650</v>
      </c>
      <c r="C274" s="650" t="s">
        <v>29</v>
      </c>
      <c r="D274" s="650"/>
      <c r="E274" s="650"/>
      <c r="F274" s="650">
        <v>6175115.6799999997</v>
      </c>
      <c r="G274" s="650">
        <v>8300000</v>
      </c>
      <c r="H274" s="650">
        <v>8482600</v>
      </c>
      <c r="I274" s="650">
        <v>8694600</v>
      </c>
      <c r="J274" s="651">
        <v>8912000</v>
      </c>
    </row>
    <row r="275" spans="2:10" ht="16.5" thickBot="1" x14ac:dyDescent="0.3">
      <c r="B275" s="639" t="s">
        <v>651</v>
      </c>
      <c r="C275" s="653"/>
      <c r="D275" s="653"/>
      <c r="E275" s="653"/>
      <c r="F275" s="653">
        <v>1044</v>
      </c>
      <c r="G275" s="653">
        <v>1300</v>
      </c>
      <c r="H275" s="653">
        <v>1350</v>
      </c>
      <c r="I275" s="653">
        <v>1400</v>
      </c>
      <c r="J275" s="654">
        <v>1450</v>
      </c>
    </row>
    <row r="276" spans="2:10" ht="25.5" x14ac:dyDescent="0.25">
      <c r="B276" s="503" t="s">
        <v>652</v>
      </c>
      <c r="C276" s="648" t="s">
        <v>29</v>
      </c>
      <c r="D276" s="648"/>
      <c r="E276" s="648"/>
      <c r="F276" s="648">
        <v>21686999.23</v>
      </c>
      <c r="G276" s="648">
        <v>21000000</v>
      </c>
      <c r="H276" s="648">
        <v>21462000</v>
      </c>
      <c r="I276" s="648">
        <v>21998600</v>
      </c>
      <c r="J276" s="649">
        <v>22548600</v>
      </c>
    </row>
    <row r="277" spans="2:10" ht="25.5" x14ac:dyDescent="0.25">
      <c r="B277" s="645" t="s">
        <v>641</v>
      </c>
      <c r="C277" s="302"/>
      <c r="D277" s="302"/>
      <c r="E277" s="302"/>
      <c r="F277" s="302">
        <v>13674</v>
      </c>
      <c r="G277" s="302">
        <v>13241</v>
      </c>
      <c r="H277" s="302">
        <f>+G277*1.022</f>
        <v>13532.302</v>
      </c>
      <c r="I277" s="302">
        <f>+H277*1.025</f>
        <v>13870.609549999999</v>
      </c>
      <c r="J277" s="303">
        <f>+I277*1.025</f>
        <v>14217.374788749998</v>
      </c>
    </row>
    <row r="278" spans="2:10" ht="25.5" x14ac:dyDescent="0.25">
      <c r="B278" s="656" t="s">
        <v>642</v>
      </c>
      <c r="C278" s="657"/>
      <c r="D278" s="657"/>
      <c r="E278" s="657"/>
      <c r="F278" s="657">
        <v>8602</v>
      </c>
      <c r="G278" s="657">
        <v>8330</v>
      </c>
      <c r="H278" s="657">
        <f>+G278*1.022</f>
        <v>8513.26</v>
      </c>
      <c r="I278" s="657">
        <f>+H278*1.025</f>
        <v>8726.0914999999986</v>
      </c>
      <c r="J278" s="658">
        <f>+I278*1.025</f>
        <v>8944.2437874999978</v>
      </c>
    </row>
    <row r="279" spans="2:10" x14ac:dyDescent="0.25">
      <c r="B279" s="825" t="s">
        <v>811</v>
      </c>
      <c r="C279" s="659"/>
      <c r="D279" s="660"/>
      <c r="E279" s="660"/>
      <c r="F279" s="660"/>
      <c r="G279" s="660"/>
      <c r="H279" s="661"/>
      <c r="I279" s="662"/>
      <c r="J279" s="660"/>
    </row>
  </sheetData>
  <mergeCells count="1">
    <mergeCell ref="B12:K12"/>
  </mergeCells>
  <pageMargins left="0.25" right="0.25" top="0.75" bottom="0.75" header="0.3" footer="0.3"/>
  <pageSetup paperSize="9" scale="77" orientation="landscape" r:id="rId1"/>
  <rowBreaks count="1" manualBreakCount="1">
    <brk id="47" min="1"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0075C-CBA1-4852-B566-73978B1F6962}">
  <sheetPr>
    <pageSetUpPr fitToPage="1"/>
  </sheetPr>
  <dimension ref="B1:Z279"/>
  <sheetViews>
    <sheetView zoomScaleNormal="100" zoomScaleSheetLayoutView="90" workbookViewId="0">
      <selection activeCell="C10" sqref="C10"/>
    </sheetView>
  </sheetViews>
  <sheetFormatPr baseColWidth="10" defaultColWidth="11.5703125" defaultRowHeight="15.75" x14ac:dyDescent="0.25"/>
  <cols>
    <col min="1" max="1" width="2.85546875" style="75" customWidth="1"/>
    <col min="2" max="6" width="17.5703125" style="75" customWidth="1"/>
    <col min="7" max="7" width="16.140625" style="75" customWidth="1"/>
    <col min="8" max="8" width="15.5703125" style="75" customWidth="1"/>
    <col min="9" max="9" width="17.42578125" style="75" customWidth="1"/>
    <col min="10" max="10" width="16.5703125" style="75" customWidth="1"/>
    <col min="11" max="11" width="15.1406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1" spans="2:26" s="69" customFormat="1" ht="13.5" customHeight="1" x14ac:dyDescent="0.4">
      <c r="B1" s="684"/>
    </row>
    <row r="2" spans="2:26" ht="13.5" customHeight="1" x14ac:dyDescent="0.25">
      <c r="B2" s="261" t="s">
        <v>925</v>
      </c>
    </row>
    <row r="3" spans="2:26" ht="72" customHeight="1" thickBot="1" x14ac:dyDescent="0.3">
      <c r="B3" s="592" t="s">
        <v>50</v>
      </c>
      <c r="C3" s="592" t="s">
        <v>51</v>
      </c>
      <c r="D3" s="592" t="s">
        <v>52</v>
      </c>
      <c r="E3" s="592" t="s">
        <v>53</v>
      </c>
      <c r="F3" s="592" t="s">
        <v>54</v>
      </c>
      <c r="G3" s="592" t="s">
        <v>55</v>
      </c>
      <c r="H3" s="592" t="s">
        <v>56</v>
      </c>
      <c r="I3" s="592" t="s">
        <v>57</v>
      </c>
      <c r="J3" s="592" t="s">
        <v>812</v>
      </c>
      <c r="K3" s="595" t="s">
        <v>59</v>
      </c>
    </row>
    <row r="4" spans="2:26" ht="16.5" thickBot="1" x14ac:dyDescent="0.3">
      <c r="B4" s="594" t="s">
        <v>813</v>
      </c>
      <c r="C4" s="262" t="s">
        <v>61</v>
      </c>
      <c r="D4" s="146">
        <v>3404136</v>
      </c>
      <c r="E4" s="146">
        <v>26225</v>
      </c>
      <c r="F4" s="146">
        <v>3839</v>
      </c>
      <c r="G4" s="160">
        <v>2723.2000000000003</v>
      </c>
      <c r="H4" s="624">
        <v>145006767</v>
      </c>
      <c r="I4" s="624">
        <v>0</v>
      </c>
      <c r="J4" s="624">
        <v>41875700</v>
      </c>
      <c r="K4" s="625">
        <v>103131067</v>
      </c>
      <c r="L4" s="263"/>
    </row>
    <row r="5" spans="2:26" ht="28.5" thickBot="1" x14ac:dyDescent="0.3">
      <c r="B5" s="594" t="s">
        <v>814</v>
      </c>
      <c r="C5" s="262" t="s">
        <v>63</v>
      </c>
      <c r="D5" s="146">
        <v>3335288</v>
      </c>
      <c r="E5" s="146">
        <v>13046</v>
      </c>
      <c r="F5" s="146">
        <v>6523</v>
      </c>
      <c r="G5" s="160">
        <v>5241.2999999999975</v>
      </c>
      <c r="H5" s="624">
        <v>555646674</v>
      </c>
      <c r="I5" s="624">
        <v>233412583</v>
      </c>
      <c r="J5" s="624">
        <v>0</v>
      </c>
      <c r="K5" s="625">
        <v>322234091</v>
      </c>
      <c r="L5" s="263"/>
    </row>
    <row r="6" spans="2:26" ht="28.5" thickBot="1" x14ac:dyDescent="0.3">
      <c r="B6" s="594" t="s">
        <v>815</v>
      </c>
      <c r="C6" s="262" t="s">
        <v>65</v>
      </c>
      <c r="D6" s="146">
        <v>33093</v>
      </c>
      <c r="E6" s="146">
        <v>704</v>
      </c>
      <c r="F6" s="146">
        <v>41</v>
      </c>
      <c r="G6" s="160">
        <v>25.200000000000003</v>
      </c>
      <c r="H6" s="624">
        <v>2317388</v>
      </c>
      <c r="I6" s="624">
        <v>0</v>
      </c>
      <c r="J6" s="624">
        <v>0</v>
      </c>
      <c r="K6" s="625">
        <v>2317388</v>
      </c>
      <c r="L6" s="263"/>
    </row>
    <row r="7" spans="2:26" ht="16.5" thickBot="1" x14ac:dyDescent="0.3">
      <c r="B7" s="594" t="s">
        <v>807</v>
      </c>
      <c r="C7" s="262" t="s">
        <v>63</v>
      </c>
      <c r="D7" s="146">
        <v>133663</v>
      </c>
      <c r="E7" s="146">
        <v>3256</v>
      </c>
      <c r="F7" s="146" t="s">
        <v>94</v>
      </c>
      <c r="G7" s="160" t="s">
        <v>94</v>
      </c>
      <c r="H7" s="624">
        <v>16938731</v>
      </c>
      <c r="I7" s="624">
        <v>0</v>
      </c>
      <c r="J7" s="624">
        <v>4286600</v>
      </c>
      <c r="K7" s="625">
        <v>12652131</v>
      </c>
      <c r="L7" s="263"/>
    </row>
    <row r="8" spans="2:26" ht="26.25" thickBot="1" x14ac:dyDescent="0.3">
      <c r="B8" s="594" t="s">
        <v>808</v>
      </c>
      <c r="C8" s="262" t="s">
        <v>68</v>
      </c>
      <c r="D8" s="146">
        <v>36</v>
      </c>
      <c r="E8" s="146">
        <v>23</v>
      </c>
      <c r="F8" s="146">
        <v>11</v>
      </c>
      <c r="G8" s="160">
        <v>7.4</v>
      </c>
      <c r="H8" s="624">
        <v>247900</v>
      </c>
      <c r="I8" s="624">
        <v>0</v>
      </c>
      <c r="J8" s="624">
        <v>0</v>
      </c>
      <c r="K8" s="625">
        <v>247900</v>
      </c>
      <c r="L8" s="263"/>
    </row>
    <row r="9" spans="2:26" ht="28.5" thickBot="1" x14ac:dyDescent="0.3">
      <c r="B9" s="594" t="s">
        <v>809</v>
      </c>
      <c r="C9" s="262" t="s">
        <v>61</v>
      </c>
      <c r="D9" s="146">
        <v>42239</v>
      </c>
      <c r="E9" s="146">
        <v>21575</v>
      </c>
      <c r="F9" s="146" t="s">
        <v>94</v>
      </c>
      <c r="G9" s="160" t="s">
        <v>94</v>
      </c>
      <c r="H9" s="624">
        <v>3822207</v>
      </c>
      <c r="I9" s="624">
        <v>0</v>
      </c>
      <c r="J9" s="624">
        <v>0</v>
      </c>
      <c r="K9" s="625">
        <v>3822207</v>
      </c>
      <c r="L9" s="263"/>
    </row>
    <row r="10" spans="2:26" ht="51" x14ac:dyDescent="0.25">
      <c r="B10" s="593" t="s">
        <v>70</v>
      </c>
      <c r="C10" s="626" t="s">
        <v>61</v>
      </c>
      <c r="D10" s="302">
        <v>178298</v>
      </c>
      <c r="E10" s="302">
        <v>2571</v>
      </c>
      <c r="F10" s="302">
        <v>221</v>
      </c>
      <c r="G10" s="307">
        <v>121.60000000000001</v>
      </c>
      <c r="H10" s="627">
        <v>5982684</v>
      </c>
      <c r="I10" s="627">
        <v>0</v>
      </c>
      <c r="J10" s="627">
        <v>0</v>
      </c>
      <c r="K10" s="628">
        <v>5982684</v>
      </c>
      <c r="L10" s="263"/>
    </row>
    <row r="11" spans="2:26" ht="15.6" customHeight="1" x14ac:dyDescent="0.25">
      <c r="B11" s="819" t="s">
        <v>771</v>
      </c>
      <c r="C11" s="622"/>
      <c r="D11" s="622"/>
      <c r="E11" s="622"/>
      <c r="F11" s="622"/>
      <c r="G11" s="622"/>
      <c r="H11" s="622"/>
      <c r="I11" s="622"/>
      <c r="J11" s="622"/>
      <c r="K11" s="334"/>
    </row>
    <row r="12" spans="2:26" ht="27.75" customHeight="1" x14ac:dyDescent="0.25">
      <c r="B12" s="992" t="s">
        <v>1145</v>
      </c>
      <c r="C12" s="993"/>
      <c r="D12" s="993"/>
      <c r="E12" s="993"/>
      <c r="F12" s="993"/>
      <c r="G12" s="993"/>
      <c r="H12" s="993"/>
      <c r="I12" s="993"/>
      <c r="J12" s="993"/>
      <c r="K12" s="993"/>
      <c r="L12" s="263"/>
      <c r="Z12" s="267"/>
    </row>
    <row r="13" spans="2:26" ht="15.75" customHeight="1" x14ac:dyDescent="0.25">
      <c r="B13" s="820" t="s">
        <v>1156</v>
      </c>
      <c r="C13" s="622"/>
      <c r="D13" s="622"/>
      <c r="E13" s="622"/>
      <c r="F13" s="622"/>
      <c r="G13" s="622"/>
      <c r="H13" s="622"/>
      <c r="I13" s="622"/>
      <c r="J13" s="622"/>
      <c r="K13" s="266"/>
      <c r="L13" s="263"/>
      <c r="Z13" s="267"/>
    </row>
    <row r="14" spans="2:26" ht="15.75" customHeight="1" x14ac:dyDescent="0.25">
      <c r="B14" s="820" t="s">
        <v>1157</v>
      </c>
      <c r="C14" s="622"/>
      <c r="D14" s="622"/>
      <c r="E14" s="622"/>
      <c r="F14" s="622"/>
      <c r="G14" s="622"/>
      <c r="H14" s="622"/>
      <c r="I14" s="622"/>
      <c r="J14" s="622"/>
      <c r="K14" s="266"/>
      <c r="L14" s="263"/>
      <c r="Z14" s="267"/>
    </row>
    <row r="15" spans="2:26" x14ac:dyDescent="0.25">
      <c r="B15" s="820" t="s">
        <v>1158</v>
      </c>
      <c r="C15" s="622"/>
      <c r="D15" s="622"/>
      <c r="E15" s="622"/>
      <c r="F15" s="622"/>
      <c r="G15" s="622"/>
      <c r="H15" s="622"/>
      <c r="I15" s="622"/>
      <c r="J15" s="622"/>
      <c r="K15" s="266"/>
      <c r="L15" s="263"/>
      <c r="Z15" s="267"/>
    </row>
    <row r="16" spans="2:26" ht="15.75" customHeight="1" x14ac:dyDescent="0.25">
      <c r="B16" s="820" t="s">
        <v>1159</v>
      </c>
      <c r="C16" s="622"/>
      <c r="D16" s="622"/>
      <c r="E16" s="622"/>
      <c r="F16" s="622"/>
      <c r="G16" s="622"/>
      <c r="H16" s="622"/>
      <c r="I16" s="622"/>
      <c r="J16" s="622"/>
      <c r="K16" s="266"/>
      <c r="L16" s="263"/>
      <c r="Z16" s="267"/>
    </row>
    <row r="17" spans="2:26" ht="15.75" customHeight="1" x14ac:dyDescent="0.25">
      <c r="B17" s="820" t="s">
        <v>1160</v>
      </c>
      <c r="C17" s="622"/>
      <c r="D17" s="622"/>
      <c r="E17" s="622"/>
      <c r="F17" s="622"/>
      <c r="G17" s="622"/>
      <c r="H17" s="622"/>
      <c r="I17" s="622"/>
      <c r="J17" s="622"/>
      <c r="K17" s="266"/>
      <c r="L17" s="263"/>
      <c r="Z17" s="267"/>
    </row>
    <row r="18" spans="2:26" x14ac:dyDescent="0.25">
      <c r="B18" s="820" t="s">
        <v>1161</v>
      </c>
      <c r="C18" s="622"/>
      <c r="D18" s="622"/>
      <c r="E18" s="622"/>
      <c r="F18" s="622"/>
      <c r="G18" s="622"/>
      <c r="H18" s="622"/>
      <c r="I18" s="622"/>
      <c r="J18" s="622"/>
      <c r="K18" s="266"/>
      <c r="L18" s="263"/>
      <c r="Z18" s="267"/>
    </row>
    <row r="19" spans="2:26" x14ac:dyDescent="0.25">
      <c r="B19" s="264"/>
      <c r="C19" s="264"/>
      <c r="D19" s="264"/>
      <c r="E19" s="264"/>
      <c r="F19" s="264"/>
      <c r="G19" s="264"/>
      <c r="H19" s="264"/>
      <c r="I19" s="264"/>
      <c r="J19" s="264"/>
      <c r="K19" s="266"/>
      <c r="L19" s="263"/>
      <c r="Z19" s="267"/>
    </row>
    <row r="20" spans="2:26" ht="16.5" customHeight="1" x14ac:dyDescent="0.25">
      <c r="B20" s="261" t="s">
        <v>926</v>
      </c>
      <c r="L20" s="263"/>
    </row>
    <row r="21" spans="2:26" ht="51.75" thickBot="1" x14ac:dyDescent="0.3">
      <c r="B21" s="592"/>
      <c r="C21" s="748" t="s">
        <v>1014</v>
      </c>
      <c r="D21" s="748" t="s">
        <v>1015</v>
      </c>
      <c r="E21" s="748" t="s">
        <v>1016</v>
      </c>
      <c r="F21" s="592" t="s">
        <v>66</v>
      </c>
      <c r="G21" s="592" t="s">
        <v>77</v>
      </c>
      <c r="H21" s="592" t="s">
        <v>75</v>
      </c>
      <c r="I21" s="595" t="s">
        <v>78</v>
      </c>
      <c r="L21" s="263"/>
    </row>
    <row r="22" spans="2:26" ht="15.6" customHeight="1" x14ac:dyDescent="0.25">
      <c r="B22" s="167">
        <v>2011</v>
      </c>
      <c r="C22" s="146">
        <v>25326</v>
      </c>
      <c r="D22" s="146">
        <v>11924</v>
      </c>
      <c r="E22" s="146">
        <v>433</v>
      </c>
      <c r="F22" s="146">
        <v>2416</v>
      </c>
      <c r="G22" s="146" t="s">
        <v>76</v>
      </c>
      <c r="H22" s="146">
        <v>15571</v>
      </c>
      <c r="I22" s="299"/>
      <c r="L22" s="263"/>
    </row>
    <row r="23" spans="2:26" ht="26.25" thickBot="1" x14ac:dyDescent="0.3">
      <c r="B23" s="629" t="s">
        <v>622</v>
      </c>
      <c r="C23" s="146"/>
      <c r="D23" s="146"/>
      <c r="E23" s="146"/>
      <c r="F23" s="146"/>
      <c r="G23" s="146"/>
      <c r="H23" s="146"/>
      <c r="I23" s="299"/>
    </row>
    <row r="24" spans="2:26" ht="15.6" customHeight="1" x14ac:dyDescent="0.25">
      <c r="B24" s="167">
        <v>2012</v>
      </c>
      <c r="C24" s="146">
        <v>26342</v>
      </c>
      <c r="D24" s="146">
        <v>12789</v>
      </c>
      <c r="E24" s="146">
        <v>560</v>
      </c>
      <c r="F24" s="146">
        <v>2377</v>
      </c>
      <c r="G24" s="146" t="s">
        <v>76</v>
      </c>
      <c r="H24" s="146">
        <v>12059</v>
      </c>
      <c r="I24" s="299"/>
    </row>
    <row r="25" spans="2:26" ht="26.25" thickBot="1" x14ac:dyDescent="0.3">
      <c r="B25" s="629" t="s">
        <v>622</v>
      </c>
      <c r="C25" s="630">
        <f t="shared" ref="C25:H25" si="0">IFERROR((C24-C22)/ABS(C22), "")</f>
        <v>4.0116875937771461E-2</v>
      </c>
      <c r="D25" s="630">
        <f t="shared" si="0"/>
        <v>7.2542770882254276E-2</v>
      </c>
      <c r="E25" s="630">
        <f t="shared" si="0"/>
        <v>0.29330254041570436</v>
      </c>
      <c r="F25" s="630">
        <f t="shared" si="0"/>
        <v>-1.6142384105960264E-2</v>
      </c>
      <c r="G25" s="630" t="str">
        <f t="shared" si="0"/>
        <v/>
      </c>
      <c r="H25" s="630">
        <f t="shared" si="0"/>
        <v>-0.225547492132811</v>
      </c>
      <c r="I25" s="631"/>
    </row>
    <row r="26" spans="2:26" ht="15.6" customHeight="1" x14ac:dyDescent="0.25">
      <c r="B26" s="167">
        <v>2013</v>
      </c>
      <c r="C26" s="146">
        <v>26751</v>
      </c>
      <c r="D26" s="146">
        <v>12016</v>
      </c>
      <c r="E26" s="146">
        <v>510</v>
      </c>
      <c r="F26" s="146">
        <v>3660</v>
      </c>
      <c r="G26" s="146" t="s">
        <v>76</v>
      </c>
      <c r="H26" s="146">
        <v>20241</v>
      </c>
      <c r="I26" s="299"/>
    </row>
    <row r="27" spans="2:26" ht="26.25" thickBot="1" x14ac:dyDescent="0.3">
      <c r="B27" s="629" t="s">
        <v>622</v>
      </c>
      <c r="C27" s="630">
        <f t="shared" ref="C27:H27" si="1">IFERROR((C26-C24)/ABS(C24), "")</f>
        <v>1.5526535570571711E-2</v>
      </c>
      <c r="D27" s="630">
        <f t="shared" si="1"/>
        <v>-6.0442567831730395E-2</v>
      </c>
      <c r="E27" s="630">
        <f t="shared" si="1"/>
        <v>-8.9285714285714288E-2</v>
      </c>
      <c r="F27" s="630">
        <f t="shared" si="1"/>
        <v>0.53975599495161974</v>
      </c>
      <c r="G27" s="630" t="str">
        <f t="shared" si="1"/>
        <v/>
      </c>
      <c r="H27" s="630">
        <f t="shared" si="1"/>
        <v>0.67849738784310476</v>
      </c>
      <c r="I27" s="631"/>
    </row>
    <row r="28" spans="2:26" ht="15.6" customHeight="1" x14ac:dyDescent="0.25">
      <c r="B28" s="167">
        <v>2014</v>
      </c>
      <c r="C28" s="146">
        <v>26935</v>
      </c>
      <c r="D28" s="146">
        <v>12073</v>
      </c>
      <c r="E28" s="146">
        <v>689</v>
      </c>
      <c r="F28" s="146">
        <v>3951</v>
      </c>
      <c r="G28" s="146" t="s">
        <v>76</v>
      </c>
      <c r="H28" s="146">
        <v>21496</v>
      </c>
      <c r="I28" s="299"/>
    </row>
    <row r="29" spans="2:26" ht="26.25" thickBot="1" x14ac:dyDescent="0.3">
      <c r="B29" s="629" t="s">
        <v>622</v>
      </c>
      <c r="C29" s="630">
        <f t="shared" ref="C29:H29" si="2">IFERROR((C28-C26)/ABS(C26), "")</f>
        <v>6.8782475421479573E-3</v>
      </c>
      <c r="D29" s="630">
        <f t="shared" si="2"/>
        <v>4.7436750998668441E-3</v>
      </c>
      <c r="E29" s="630">
        <f t="shared" si="2"/>
        <v>0.35098039215686272</v>
      </c>
      <c r="F29" s="630">
        <f t="shared" si="2"/>
        <v>7.9508196721311472E-2</v>
      </c>
      <c r="G29" s="630" t="str">
        <f t="shared" si="2"/>
        <v/>
      </c>
      <c r="H29" s="630">
        <f t="shared" si="2"/>
        <v>6.2002865471073566E-2</v>
      </c>
      <c r="I29" s="631"/>
    </row>
    <row r="30" spans="2:26" ht="15.6" customHeight="1" x14ac:dyDescent="0.25">
      <c r="B30" s="167">
        <v>2015</v>
      </c>
      <c r="C30" s="146">
        <v>30784</v>
      </c>
      <c r="D30" s="146">
        <v>12195</v>
      </c>
      <c r="E30" s="146">
        <v>549</v>
      </c>
      <c r="F30" s="146">
        <v>3852</v>
      </c>
      <c r="G30" s="146" t="s">
        <v>76</v>
      </c>
      <c r="H30" s="146">
        <v>21565</v>
      </c>
      <c r="I30" s="299"/>
    </row>
    <row r="31" spans="2:26" ht="25.5" x14ac:dyDescent="0.25">
      <c r="B31" s="629" t="s">
        <v>622</v>
      </c>
      <c r="C31" s="630">
        <f t="shared" ref="C31:H31" si="3">IFERROR((C30-C28)/ABS(C28), "")</f>
        <v>0.14289957304622239</v>
      </c>
      <c r="D31" s="630">
        <f t="shared" si="3"/>
        <v>1.0105193406775449E-2</v>
      </c>
      <c r="E31" s="630">
        <f t="shared" si="3"/>
        <v>-0.20319303338171263</v>
      </c>
      <c r="F31" s="630">
        <f t="shared" si="3"/>
        <v>-2.5056947608200455E-2</v>
      </c>
      <c r="G31" s="630" t="str">
        <f t="shared" si="3"/>
        <v/>
      </c>
      <c r="H31" s="630">
        <f t="shared" si="3"/>
        <v>3.2098995161890585E-3</v>
      </c>
      <c r="I31" s="631"/>
    </row>
    <row r="32" spans="2:26" ht="15.6" customHeight="1" x14ac:dyDescent="0.25">
      <c r="B32" s="167">
        <v>2016</v>
      </c>
      <c r="C32" s="146">
        <v>30436</v>
      </c>
      <c r="D32" s="146">
        <v>11924</v>
      </c>
      <c r="E32" s="146">
        <v>601</v>
      </c>
      <c r="F32" s="146">
        <v>4122</v>
      </c>
      <c r="G32" s="146" t="s">
        <v>76</v>
      </c>
      <c r="H32" s="146">
        <v>20957</v>
      </c>
      <c r="I32" s="299"/>
    </row>
    <row r="33" spans="2:12" ht="26.25" thickBot="1" x14ac:dyDescent="0.3">
      <c r="B33" s="629" t="s">
        <v>622</v>
      </c>
      <c r="C33" s="630">
        <f t="shared" ref="C33:H33" si="4">IFERROR((C32-C30)/ABS(C30), "")</f>
        <v>-1.1304573804573805E-2</v>
      </c>
      <c r="D33" s="630">
        <f t="shared" si="4"/>
        <v>-2.2222222222222223E-2</v>
      </c>
      <c r="E33" s="630">
        <f t="shared" si="4"/>
        <v>9.4717668488160295E-2</v>
      </c>
      <c r="F33" s="630">
        <f t="shared" si="4"/>
        <v>7.0093457943925228E-2</v>
      </c>
      <c r="G33" s="630" t="str">
        <f t="shared" si="4"/>
        <v/>
      </c>
      <c r="H33" s="630">
        <f t="shared" si="4"/>
        <v>-2.8193832599118944E-2</v>
      </c>
      <c r="I33" s="631"/>
    </row>
    <row r="34" spans="2:12" ht="15.6" customHeight="1" x14ac:dyDescent="0.25">
      <c r="B34" s="167">
        <v>2017</v>
      </c>
      <c r="C34" s="146">
        <v>31397</v>
      </c>
      <c r="D34" s="146">
        <v>11429</v>
      </c>
      <c r="E34" s="146">
        <v>563</v>
      </c>
      <c r="F34" s="146">
        <v>4022</v>
      </c>
      <c r="G34" s="146" t="s">
        <v>76</v>
      </c>
      <c r="H34" s="146">
        <v>21214</v>
      </c>
      <c r="I34" s="299"/>
    </row>
    <row r="35" spans="2:12" ht="26.25" thickBot="1" x14ac:dyDescent="0.3">
      <c r="B35" s="629" t="s">
        <v>622</v>
      </c>
      <c r="C35" s="630">
        <f t="shared" ref="C35:H35" si="5">IFERROR((C34-C32)/ABS(C32), "")</f>
        <v>3.1574451307661983E-2</v>
      </c>
      <c r="D35" s="630">
        <f t="shared" si="5"/>
        <v>-4.1512915129151291E-2</v>
      </c>
      <c r="E35" s="630">
        <f t="shared" si="5"/>
        <v>-6.3227953410981697E-2</v>
      </c>
      <c r="F35" s="630">
        <f t="shared" si="5"/>
        <v>-2.4260067928190198E-2</v>
      </c>
      <c r="G35" s="630" t="str">
        <f t="shared" si="5"/>
        <v/>
      </c>
      <c r="H35" s="630">
        <f t="shared" si="5"/>
        <v>1.2263205611490195E-2</v>
      </c>
      <c r="I35" s="631"/>
      <c r="L35" s="268"/>
    </row>
    <row r="36" spans="2:12" ht="15.6" customHeight="1" x14ac:dyDescent="0.25">
      <c r="B36" s="167">
        <v>2018</v>
      </c>
      <c r="C36" s="146">
        <v>31809</v>
      </c>
      <c r="D36" s="146">
        <v>13144</v>
      </c>
      <c r="E36" s="146">
        <v>666</v>
      </c>
      <c r="F36" s="146">
        <v>4169</v>
      </c>
      <c r="G36" s="146" t="s">
        <v>76</v>
      </c>
      <c r="H36" s="146">
        <v>21597</v>
      </c>
      <c r="I36" s="299">
        <v>224</v>
      </c>
    </row>
    <row r="37" spans="2:12" ht="26.25" thickBot="1" x14ac:dyDescent="0.3">
      <c r="B37" s="629" t="s">
        <v>622</v>
      </c>
      <c r="C37" s="630">
        <f t="shared" ref="C37:I37" si="6">IFERROR((C36-C34)/ABS(C34), "")</f>
        <v>1.3122272828614199E-2</v>
      </c>
      <c r="D37" s="630">
        <f t="shared" si="6"/>
        <v>0.15005687286726749</v>
      </c>
      <c r="E37" s="630">
        <f t="shared" si="6"/>
        <v>0.18294849023090587</v>
      </c>
      <c r="F37" s="630">
        <f t="shared" si="6"/>
        <v>3.6548980606663353E-2</v>
      </c>
      <c r="G37" s="630" t="str">
        <f t="shared" si="6"/>
        <v/>
      </c>
      <c r="H37" s="630">
        <f t="shared" si="6"/>
        <v>1.8054115206938812E-2</v>
      </c>
      <c r="I37" s="631" t="str">
        <f t="shared" si="6"/>
        <v/>
      </c>
      <c r="L37" s="268"/>
    </row>
    <row r="38" spans="2:12" ht="15.6" customHeight="1" x14ac:dyDescent="0.25">
      <c r="B38" s="167">
        <v>2019</v>
      </c>
      <c r="C38" s="146">
        <v>31845</v>
      </c>
      <c r="D38" s="146">
        <v>13320</v>
      </c>
      <c r="E38" s="146">
        <v>806</v>
      </c>
      <c r="F38" s="146">
        <v>3766</v>
      </c>
      <c r="G38" s="146" t="s">
        <v>76</v>
      </c>
      <c r="H38" s="146">
        <v>21267</v>
      </c>
      <c r="I38" s="299">
        <v>432</v>
      </c>
    </row>
    <row r="39" spans="2:12" ht="26.25" thickBot="1" x14ac:dyDescent="0.3">
      <c r="B39" s="629" t="s">
        <v>622</v>
      </c>
      <c r="C39" s="630">
        <f t="shared" ref="C39:I39" si="7">IFERROR((C38-C36)/ABS(C36), "")</f>
        <v>1.1317551636329342E-3</v>
      </c>
      <c r="D39" s="630">
        <f t="shared" si="7"/>
        <v>1.3390139987827145E-2</v>
      </c>
      <c r="E39" s="630">
        <f t="shared" si="7"/>
        <v>0.21021021021021022</v>
      </c>
      <c r="F39" s="630">
        <f t="shared" si="7"/>
        <v>-9.6665867114415924E-2</v>
      </c>
      <c r="G39" s="630" t="str">
        <f t="shared" si="7"/>
        <v/>
      </c>
      <c r="H39" s="630">
        <f t="shared" si="7"/>
        <v>-1.5279899986109182E-2</v>
      </c>
      <c r="I39" s="631">
        <f t="shared" si="7"/>
        <v>0.9285714285714286</v>
      </c>
    </row>
    <row r="40" spans="2:12" ht="15.6" customHeight="1" x14ac:dyDescent="0.25">
      <c r="B40" s="167">
        <v>2020</v>
      </c>
      <c r="C40" s="146">
        <v>31294</v>
      </c>
      <c r="D40" s="146">
        <v>13394</v>
      </c>
      <c r="E40" s="146">
        <v>616</v>
      </c>
      <c r="F40" s="146">
        <v>2969</v>
      </c>
      <c r="G40" s="146" t="s">
        <v>76</v>
      </c>
      <c r="H40" s="146">
        <v>20402</v>
      </c>
      <c r="I40" s="299">
        <v>430</v>
      </c>
    </row>
    <row r="41" spans="2:12" ht="26.25" thickBot="1" x14ac:dyDescent="0.3">
      <c r="B41" s="629" t="s">
        <v>622</v>
      </c>
      <c r="C41" s="630">
        <f t="shared" ref="C41:I41" si="8">IFERROR((C40-C38)/ABS(C38), "")</f>
        <v>-1.7302559271471188E-2</v>
      </c>
      <c r="D41" s="630">
        <f t="shared" si="8"/>
        <v>5.5555555555555558E-3</v>
      </c>
      <c r="E41" s="630">
        <f t="shared" si="8"/>
        <v>-0.23573200992555832</v>
      </c>
      <c r="F41" s="630">
        <f t="shared" si="8"/>
        <v>-0.21163037705788634</v>
      </c>
      <c r="G41" s="630" t="str">
        <f t="shared" si="8"/>
        <v/>
      </c>
      <c r="H41" s="630">
        <f t="shared" si="8"/>
        <v>-4.0673343677998776E-2</v>
      </c>
      <c r="I41" s="631">
        <f t="shared" si="8"/>
        <v>-4.6296296296296294E-3</v>
      </c>
    </row>
    <row r="42" spans="2:12" ht="15.6" customHeight="1" x14ac:dyDescent="0.25">
      <c r="B42" s="167">
        <v>2021</v>
      </c>
      <c r="C42" s="146">
        <v>30638</v>
      </c>
      <c r="D42" s="146">
        <v>13549</v>
      </c>
      <c r="E42" s="146">
        <v>356</v>
      </c>
      <c r="F42" s="146">
        <v>2949</v>
      </c>
      <c r="G42" s="146" t="s">
        <v>76</v>
      </c>
      <c r="H42" s="146">
        <v>19400</v>
      </c>
      <c r="I42" s="299">
        <v>692</v>
      </c>
    </row>
    <row r="43" spans="2:12" ht="26.25" thickBot="1" x14ac:dyDescent="0.3">
      <c r="B43" s="629" t="s">
        <v>622</v>
      </c>
      <c r="C43" s="630">
        <f t="shared" ref="C43:I43" si="9">IFERROR((C42-C40)/ABS(C40), "")</f>
        <v>-2.0962484821371509E-2</v>
      </c>
      <c r="D43" s="630">
        <f t="shared" si="9"/>
        <v>1.1572345826489474E-2</v>
      </c>
      <c r="E43" s="630">
        <f t="shared" si="9"/>
        <v>-0.42207792207792205</v>
      </c>
      <c r="F43" s="630">
        <f t="shared" si="9"/>
        <v>-6.7362748400134724E-3</v>
      </c>
      <c r="G43" s="630" t="str">
        <f t="shared" si="9"/>
        <v/>
      </c>
      <c r="H43" s="630">
        <f t="shared" si="9"/>
        <v>-4.9112832075286737E-2</v>
      </c>
      <c r="I43" s="631">
        <f t="shared" si="9"/>
        <v>0.6093023255813953</v>
      </c>
    </row>
    <row r="44" spans="2:12" ht="15.6" customHeight="1" x14ac:dyDescent="0.25">
      <c r="B44" s="167">
        <v>2022</v>
      </c>
      <c r="C44" s="146">
        <v>30243</v>
      </c>
      <c r="D44" s="146">
        <v>13671</v>
      </c>
      <c r="E44" s="146">
        <v>564</v>
      </c>
      <c r="F44" s="146">
        <v>3094</v>
      </c>
      <c r="G44" s="146" t="s">
        <v>76</v>
      </c>
      <c r="H44" s="146">
        <v>18662</v>
      </c>
      <c r="I44" s="299">
        <v>1243</v>
      </c>
    </row>
    <row r="45" spans="2:12" ht="26.25" thickBot="1" x14ac:dyDescent="0.3">
      <c r="B45" s="629" t="s">
        <v>622</v>
      </c>
      <c r="C45" s="630">
        <f t="shared" ref="C45:I45" si="10">IFERROR((C44-C42)/ABS(C42), "")</f>
        <v>-1.2892486454729421E-2</v>
      </c>
      <c r="D45" s="630">
        <f t="shared" si="10"/>
        <v>9.0043545649125395E-3</v>
      </c>
      <c r="E45" s="630">
        <f t="shared" si="10"/>
        <v>0.5842696629213483</v>
      </c>
      <c r="F45" s="630">
        <f t="shared" si="10"/>
        <v>4.9169209901661577E-2</v>
      </c>
      <c r="G45" s="630" t="str">
        <f t="shared" si="10"/>
        <v/>
      </c>
      <c r="H45" s="630">
        <f t="shared" si="10"/>
        <v>-3.8041237113402064E-2</v>
      </c>
      <c r="I45" s="631">
        <f t="shared" si="10"/>
        <v>0.79624277456647397</v>
      </c>
    </row>
    <row r="46" spans="2:12" ht="15.6" customHeight="1" x14ac:dyDescent="0.25">
      <c r="B46" s="167">
        <v>2023</v>
      </c>
      <c r="C46" s="146">
        <v>32464</v>
      </c>
      <c r="D46" s="146">
        <v>13428</v>
      </c>
      <c r="E46" s="146">
        <v>584</v>
      </c>
      <c r="F46" s="146">
        <v>3317</v>
      </c>
      <c r="G46" s="146" t="s">
        <v>76</v>
      </c>
      <c r="H46" s="146">
        <v>19746</v>
      </c>
      <c r="I46" s="299">
        <v>1967</v>
      </c>
    </row>
    <row r="47" spans="2:12" ht="26.25" thickBot="1" x14ac:dyDescent="0.3">
      <c r="B47" s="629" t="s">
        <v>622</v>
      </c>
      <c r="C47" s="630">
        <f t="shared" ref="C47:I49" si="11">IFERROR((C46-C44)/ABS(C44), "")</f>
        <v>7.3438481632113223E-2</v>
      </c>
      <c r="D47" s="630">
        <f t="shared" si="11"/>
        <v>-1.7774851876234364E-2</v>
      </c>
      <c r="E47" s="630">
        <f t="shared" si="11"/>
        <v>3.5460992907801421E-2</v>
      </c>
      <c r="F47" s="630">
        <f t="shared" si="11"/>
        <v>7.2074983839689716E-2</v>
      </c>
      <c r="G47" s="630" t="str">
        <f t="shared" si="11"/>
        <v/>
      </c>
      <c r="H47" s="630">
        <f t="shared" si="11"/>
        <v>5.8085950058943306E-2</v>
      </c>
      <c r="I47" s="631">
        <f t="shared" si="11"/>
        <v>0.58246178600160903</v>
      </c>
    </row>
    <row r="48" spans="2:12" ht="15.6" customHeight="1" x14ac:dyDescent="0.25">
      <c r="B48" s="167">
        <v>2024</v>
      </c>
      <c r="C48" s="146">
        <v>26225</v>
      </c>
      <c r="D48" s="146">
        <v>13046</v>
      </c>
      <c r="E48" s="146">
        <v>704</v>
      </c>
      <c r="F48" s="146">
        <v>3256</v>
      </c>
      <c r="G48" s="146">
        <v>23</v>
      </c>
      <c r="H48" s="146">
        <v>21575</v>
      </c>
      <c r="I48" s="299">
        <v>2571</v>
      </c>
    </row>
    <row r="49" spans="2:14" ht="25.5" x14ac:dyDescent="0.25">
      <c r="B49" s="632" t="s">
        <v>622</v>
      </c>
      <c r="C49" s="633">
        <f t="shared" si="11"/>
        <v>-0.19218210941350419</v>
      </c>
      <c r="D49" s="633">
        <f t="shared" si="11"/>
        <v>-2.8448019064641047E-2</v>
      </c>
      <c r="E49" s="633">
        <f t="shared" si="11"/>
        <v>0.20547945205479451</v>
      </c>
      <c r="F49" s="633">
        <f t="shared" si="11"/>
        <v>-1.8390111546578235E-2</v>
      </c>
      <c r="G49" s="633" t="str">
        <f t="shared" si="11"/>
        <v/>
      </c>
      <c r="H49" s="633">
        <f t="shared" si="11"/>
        <v>9.2626354704750336E-2</v>
      </c>
      <c r="I49" s="634">
        <f t="shared" si="11"/>
        <v>0.30706659888154553</v>
      </c>
    </row>
    <row r="50" spans="2:14" x14ac:dyDescent="0.25">
      <c r="B50" s="822" t="s">
        <v>771</v>
      </c>
    </row>
    <row r="51" spans="2:14" x14ac:dyDescent="0.25">
      <c r="B51" s="823" t="s">
        <v>1151</v>
      </c>
    </row>
    <row r="52" spans="2:14" x14ac:dyDescent="0.25">
      <c r="B52" s="264"/>
    </row>
    <row r="53" spans="2:14" ht="15.75" customHeight="1" x14ac:dyDescent="0.25">
      <c r="B53" s="261" t="s">
        <v>927</v>
      </c>
    </row>
    <row r="54" spans="2:14" ht="60" customHeight="1" thickBot="1" x14ac:dyDescent="0.3">
      <c r="B54" s="592" t="s">
        <v>83</v>
      </c>
      <c r="C54" s="592" t="s">
        <v>99</v>
      </c>
      <c r="D54" s="748" t="s">
        <v>1014</v>
      </c>
      <c r="E54" s="748" t="s">
        <v>1015</v>
      </c>
      <c r="F54" s="748" t="s">
        <v>1016</v>
      </c>
      <c r="G54" s="592" t="s">
        <v>66</v>
      </c>
      <c r="H54" s="592" t="s">
        <v>77</v>
      </c>
      <c r="I54" s="592" t="s">
        <v>75</v>
      </c>
      <c r="J54" s="595" t="s">
        <v>78</v>
      </c>
      <c r="K54" s="269"/>
    </row>
    <row r="55" spans="2:14" ht="15.75" customHeight="1" x14ac:dyDescent="0.25">
      <c r="B55" s="167">
        <v>2013</v>
      </c>
      <c r="C55" s="635" t="s">
        <v>5</v>
      </c>
      <c r="D55" s="715">
        <v>0.70453975420115367</v>
      </c>
      <c r="E55" s="715">
        <v>0.76401625072547885</v>
      </c>
      <c r="F55" s="715">
        <v>0.6830357142857143</v>
      </c>
      <c r="G55" s="715">
        <v>0.73734177215189878</v>
      </c>
      <c r="H55" s="715" t="s">
        <v>76</v>
      </c>
      <c r="I55" s="715">
        <v>0.66823238566131027</v>
      </c>
      <c r="J55" s="716"/>
      <c r="K55" s="269"/>
      <c r="M55" s="270"/>
      <c r="N55" s="270"/>
    </row>
    <row r="56" spans="2:14" ht="16.5" thickBot="1" x14ac:dyDescent="0.3">
      <c r="B56" s="629"/>
      <c r="C56" s="635" t="s">
        <v>6</v>
      </c>
      <c r="D56" s="715">
        <v>0.29546024579884622</v>
      </c>
      <c r="E56" s="715">
        <v>0.2359837492745212</v>
      </c>
      <c r="F56" s="715">
        <v>0.31696428571428575</v>
      </c>
      <c r="G56" s="715">
        <v>0.26265822784810128</v>
      </c>
      <c r="H56" s="715" t="s">
        <v>76</v>
      </c>
      <c r="I56" s="715">
        <v>0.33176761433868973</v>
      </c>
      <c r="J56" s="716"/>
      <c r="K56" s="269"/>
      <c r="M56" s="269"/>
      <c r="N56" s="269"/>
    </row>
    <row r="57" spans="2:14" x14ac:dyDescent="0.25">
      <c r="B57" s="167">
        <v>2014</v>
      </c>
      <c r="C57" s="635" t="s">
        <v>5</v>
      </c>
      <c r="D57" s="715">
        <v>0.70012338062924129</v>
      </c>
      <c r="E57" s="715">
        <v>0.71827565270188221</v>
      </c>
      <c r="F57" s="715">
        <v>0.63496143958868889</v>
      </c>
      <c r="G57" s="715">
        <v>0.73071104387291985</v>
      </c>
      <c r="H57" s="715" t="s">
        <v>76</v>
      </c>
      <c r="I57" s="715">
        <v>0.66020106445890003</v>
      </c>
      <c r="J57" s="716"/>
      <c r="K57" s="269"/>
      <c r="M57" s="269"/>
      <c r="N57" s="269"/>
    </row>
    <row r="58" spans="2:14" ht="16.5" thickBot="1" x14ac:dyDescent="0.3">
      <c r="B58" s="629"/>
      <c r="C58" s="635" t="s">
        <v>6</v>
      </c>
      <c r="D58" s="715">
        <v>0.29987661937075882</v>
      </c>
      <c r="E58" s="715">
        <v>0.28172434729811774</v>
      </c>
      <c r="F58" s="715">
        <v>0.365038560411311</v>
      </c>
      <c r="G58" s="715">
        <v>0.2692889561270802</v>
      </c>
      <c r="H58" s="715" t="s">
        <v>76</v>
      </c>
      <c r="I58" s="715">
        <v>0.33979893554109991</v>
      </c>
      <c r="J58" s="716"/>
      <c r="K58" s="269"/>
      <c r="M58" s="269"/>
      <c r="N58" s="269"/>
    </row>
    <row r="59" spans="2:14" x14ac:dyDescent="0.25">
      <c r="B59" s="167">
        <v>2015</v>
      </c>
      <c r="C59" s="635" t="s">
        <v>5</v>
      </c>
      <c r="D59" s="715">
        <v>0.65077249318388364</v>
      </c>
      <c r="E59" s="715">
        <v>0.73496774193548386</v>
      </c>
      <c r="F59" s="715">
        <v>0.66339066339066333</v>
      </c>
      <c r="G59" s="715">
        <v>0.71784776902887126</v>
      </c>
      <c r="H59" s="715" t="s">
        <v>76</v>
      </c>
      <c r="I59" s="715">
        <v>0.65237571760107482</v>
      </c>
      <c r="J59" s="716"/>
      <c r="K59" s="269"/>
      <c r="M59" s="269"/>
      <c r="N59" s="269"/>
    </row>
    <row r="60" spans="2:14" ht="16.5" thickBot="1" x14ac:dyDescent="0.3">
      <c r="B60" s="629"/>
      <c r="C60" s="635" t="s">
        <v>6</v>
      </c>
      <c r="D60" s="715">
        <v>0.34922750681611631</v>
      </c>
      <c r="E60" s="715">
        <v>0.26503225806451614</v>
      </c>
      <c r="F60" s="715">
        <v>0.33660933660933667</v>
      </c>
      <c r="G60" s="715">
        <v>0.28215223097112863</v>
      </c>
      <c r="H60" s="715" t="s">
        <v>76</v>
      </c>
      <c r="I60" s="715">
        <v>0.34762428239892512</v>
      </c>
      <c r="J60" s="716"/>
      <c r="K60" s="269"/>
      <c r="M60" s="269"/>
      <c r="N60" s="269"/>
    </row>
    <row r="61" spans="2:14" x14ac:dyDescent="0.25">
      <c r="B61" s="167">
        <v>2016</v>
      </c>
      <c r="C61" s="635" t="s">
        <v>5</v>
      </c>
      <c r="D61" s="715">
        <v>0.68396614552721291</v>
      </c>
      <c r="E61" s="715">
        <v>0.71489413482599173</v>
      </c>
      <c r="F61" s="715">
        <v>0.67289719626168221</v>
      </c>
      <c r="G61" s="715">
        <v>0.71184210526315783</v>
      </c>
      <c r="H61" s="715" t="s">
        <v>76</v>
      </c>
      <c r="I61" s="715">
        <v>0.65703440675890779</v>
      </c>
      <c r="J61" s="716"/>
      <c r="K61" s="269"/>
      <c r="M61" s="269"/>
      <c r="N61" s="269"/>
    </row>
    <row r="62" spans="2:14" ht="16.5" thickBot="1" x14ac:dyDescent="0.3">
      <c r="B62" s="629"/>
      <c r="C62" s="635" t="s">
        <v>6</v>
      </c>
      <c r="D62" s="715">
        <v>0.31603385447278709</v>
      </c>
      <c r="E62" s="715">
        <v>0.28510586517400827</v>
      </c>
      <c r="F62" s="715">
        <v>0.32710280373831779</v>
      </c>
      <c r="G62" s="715">
        <v>0.28815789473684211</v>
      </c>
      <c r="H62" s="715" t="s">
        <v>76</v>
      </c>
      <c r="I62" s="715">
        <v>0.34296559324109216</v>
      </c>
      <c r="J62" s="716"/>
      <c r="K62" s="269"/>
      <c r="M62" s="269"/>
      <c r="N62" s="269"/>
    </row>
    <row r="63" spans="2:14" x14ac:dyDescent="0.25">
      <c r="B63" s="167">
        <v>2017</v>
      </c>
      <c r="C63" s="635" t="s">
        <v>5</v>
      </c>
      <c r="D63" s="715">
        <v>0.60176422479261593</v>
      </c>
      <c r="E63" s="715">
        <v>0.71085271317829457</v>
      </c>
      <c r="F63" s="715">
        <v>0.68154761904761896</v>
      </c>
      <c r="G63" s="715">
        <v>0.71408045977011481</v>
      </c>
      <c r="H63" s="715" t="s">
        <v>76</v>
      </c>
      <c r="I63" s="715">
        <v>0.59013867488443761</v>
      </c>
      <c r="J63" s="716"/>
      <c r="K63" s="269"/>
      <c r="M63" s="269"/>
      <c r="N63" s="269"/>
    </row>
    <row r="64" spans="2:14" ht="16.5" thickBot="1" x14ac:dyDescent="0.3">
      <c r="B64" s="629"/>
      <c r="C64" s="635" t="s">
        <v>6</v>
      </c>
      <c r="D64" s="715">
        <v>0.39823577520738401</v>
      </c>
      <c r="E64" s="715">
        <v>0.28914728682170543</v>
      </c>
      <c r="F64" s="715">
        <v>0.31845238095238093</v>
      </c>
      <c r="G64" s="715">
        <v>0.28591954022988503</v>
      </c>
      <c r="H64" s="715" t="s">
        <v>76</v>
      </c>
      <c r="I64" s="715">
        <v>0.40986132511556245</v>
      </c>
      <c r="J64" s="716"/>
      <c r="K64" s="269"/>
      <c r="M64" s="269"/>
      <c r="N64" s="269"/>
    </row>
    <row r="65" spans="2:14" x14ac:dyDescent="0.25">
      <c r="B65" s="167">
        <v>2018</v>
      </c>
      <c r="C65" s="635" t="s">
        <v>5</v>
      </c>
      <c r="D65" s="715">
        <v>0.68289314690143277</v>
      </c>
      <c r="E65" s="715">
        <v>0.70099931864637754</v>
      </c>
      <c r="F65" s="715">
        <v>0.68119891008174394</v>
      </c>
      <c r="G65" s="715">
        <v>0.73860182370820671</v>
      </c>
      <c r="H65" s="715" t="s">
        <v>76</v>
      </c>
      <c r="I65" s="715">
        <v>0.52257567983581321</v>
      </c>
      <c r="J65" s="716">
        <v>0.73188405797101452</v>
      </c>
      <c r="K65" s="269"/>
      <c r="M65" s="271"/>
      <c r="N65" s="271"/>
    </row>
    <row r="66" spans="2:14" ht="16.5" thickBot="1" x14ac:dyDescent="0.3">
      <c r="B66" s="629"/>
      <c r="C66" s="635" t="s">
        <v>6</v>
      </c>
      <c r="D66" s="715">
        <v>0.31710685309856723</v>
      </c>
      <c r="E66" s="715">
        <v>0.29900068135362257</v>
      </c>
      <c r="F66" s="715">
        <v>0.31880108991825618</v>
      </c>
      <c r="G66" s="715">
        <v>0.26139817629179329</v>
      </c>
      <c r="H66" s="715" t="s">
        <v>76</v>
      </c>
      <c r="I66" s="715">
        <v>0.47742432016418673</v>
      </c>
      <c r="J66" s="716">
        <v>0.26811594202898553</v>
      </c>
      <c r="K66" s="269"/>
      <c r="M66" s="270"/>
      <c r="N66" s="270"/>
    </row>
    <row r="67" spans="2:14" x14ac:dyDescent="0.25">
      <c r="B67" s="167">
        <v>2019</v>
      </c>
      <c r="C67" s="635" t="s">
        <v>5</v>
      </c>
      <c r="D67" s="715">
        <v>0.67532249018508139</v>
      </c>
      <c r="E67" s="715">
        <v>0.70469130338570485</v>
      </c>
      <c r="F67" s="715">
        <v>0.6485849056603773</v>
      </c>
      <c r="G67" s="715">
        <v>0.73904382470119512</v>
      </c>
      <c r="H67" s="715" t="s">
        <v>76</v>
      </c>
      <c r="I67" s="715">
        <v>0.64705134722928326</v>
      </c>
      <c r="J67" s="716">
        <v>0.70562770562770571</v>
      </c>
      <c r="K67" s="269"/>
      <c r="M67" s="269"/>
      <c r="N67" s="269"/>
    </row>
    <row r="68" spans="2:14" ht="16.5" thickBot="1" x14ac:dyDescent="0.3">
      <c r="B68" s="629"/>
      <c r="C68" s="635" t="s">
        <v>6</v>
      </c>
      <c r="D68" s="715">
        <v>0.32467750981491866</v>
      </c>
      <c r="E68" s="715">
        <v>0.29530869661429521</v>
      </c>
      <c r="F68" s="715">
        <v>0.35141509433962265</v>
      </c>
      <c r="G68" s="715">
        <v>0.26095617529880477</v>
      </c>
      <c r="H68" s="715" t="s">
        <v>76</v>
      </c>
      <c r="I68" s="715">
        <v>0.3529486527707168</v>
      </c>
      <c r="J68" s="716">
        <v>0.2943722943722944</v>
      </c>
      <c r="K68" s="269"/>
      <c r="M68" s="269"/>
      <c r="N68" s="269"/>
    </row>
    <row r="69" spans="2:14" x14ac:dyDescent="0.25">
      <c r="B69" s="167">
        <v>2020</v>
      </c>
      <c r="C69" s="635" t="s">
        <v>5</v>
      </c>
      <c r="D69" s="715">
        <v>0.66525962761651447</v>
      </c>
      <c r="E69" s="715">
        <v>0.70178093353509485</v>
      </c>
      <c r="F69" s="715">
        <v>0.78</v>
      </c>
      <c r="G69" s="715">
        <v>0.72869955156950683</v>
      </c>
      <c r="H69" s="715" t="s">
        <v>76</v>
      </c>
      <c r="I69" s="715">
        <v>0.63620297904569545</v>
      </c>
      <c r="J69" s="716">
        <v>0.71020408163265303</v>
      </c>
      <c r="K69" s="269"/>
      <c r="M69" s="269"/>
      <c r="N69" s="269"/>
    </row>
    <row r="70" spans="2:14" ht="16.5" thickBot="1" x14ac:dyDescent="0.3">
      <c r="B70" s="629"/>
      <c r="C70" s="635" t="s">
        <v>6</v>
      </c>
      <c r="D70" s="715">
        <v>0.33474037238348564</v>
      </c>
      <c r="E70" s="715">
        <v>0.29821906646490515</v>
      </c>
      <c r="F70" s="715">
        <v>0.22</v>
      </c>
      <c r="G70" s="715">
        <v>0.27130044843049328</v>
      </c>
      <c r="H70" s="715" t="s">
        <v>76</v>
      </c>
      <c r="I70" s="715">
        <v>0.36379702095430444</v>
      </c>
      <c r="J70" s="716">
        <v>0.28979591836734697</v>
      </c>
      <c r="K70" s="269"/>
      <c r="M70" s="269"/>
      <c r="N70" s="269"/>
    </row>
    <row r="71" spans="2:14" x14ac:dyDescent="0.25">
      <c r="B71" s="167">
        <v>2021</v>
      </c>
      <c r="C71" s="635" t="s">
        <v>5</v>
      </c>
      <c r="D71" s="715">
        <v>0.66292200917539101</v>
      </c>
      <c r="E71" s="715">
        <v>0.70197466042689183</v>
      </c>
      <c r="F71" s="715">
        <v>0.75141242937853103</v>
      </c>
      <c r="G71" s="715">
        <v>0.71503496503496511</v>
      </c>
      <c r="H71" s="715" t="s">
        <v>76</v>
      </c>
      <c r="I71" s="715">
        <v>0.63625170998632008</v>
      </c>
      <c r="J71" s="716">
        <v>0.7079439252336448</v>
      </c>
      <c r="K71" s="269"/>
      <c r="M71" s="269"/>
      <c r="N71" s="269"/>
    </row>
    <row r="72" spans="2:14" ht="16.5" thickBot="1" x14ac:dyDescent="0.3">
      <c r="B72" s="629"/>
      <c r="C72" s="635" t="s">
        <v>6</v>
      </c>
      <c r="D72" s="715">
        <v>0.33707799082460888</v>
      </c>
      <c r="E72" s="715">
        <v>0.29802533957310806</v>
      </c>
      <c r="F72" s="715">
        <v>0.24858757062146894</v>
      </c>
      <c r="G72" s="715">
        <v>0.28496503496503495</v>
      </c>
      <c r="H72" s="715" t="s">
        <v>76</v>
      </c>
      <c r="I72" s="715">
        <v>0.36374829001367992</v>
      </c>
      <c r="J72" s="716">
        <v>0.29205607476635514</v>
      </c>
      <c r="K72" s="269"/>
      <c r="M72" s="269"/>
      <c r="N72" s="269"/>
    </row>
    <row r="73" spans="2:14" x14ac:dyDescent="0.25">
      <c r="B73" s="167">
        <v>2022</v>
      </c>
      <c r="C73" s="635" t="s">
        <v>5</v>
      </c>
      <c r="D73" s="715">
        <v>0.6647895672791938</v>
      </c>
      <c r="E73" s="715">
        <v>0.6913538873994638</v>
      </c>
      <c r="F73" s="715">
        <v>0.7267441860465117</v>
      </c>
      <c r="G73" s="715">
        <v>0.71598639455782309</v>
      </c>
      <c r="H73" s="715" t="s">
        <v>76</v>
      </c>
      <c r="I73" s="715">
        <v>0.57744040484751624</v>
      </c>
      <c r="J73" s="716">
        <v>0.72061068702290076</v>
      </c>
      <c r="K73" s="269"/>
      <c r="M73" s="269"/>
      <c r="N73" s="269"/>
    </row>
    <row r="74" spans="2:14" ht="16.5" thickBot="1" x14ac:dyDescent="0.3">
      <c r="B74" s="629"/>
      <c r="C74" s="635" t="s">
        <v>6</v>
      </c>
      <c r="D74" s="715">
        <v>0.3352104327208062</v>
      </c>
      <c r="E74" s="715">
        <v>0.3086461126005362</v>
      </c>
      <c r="F74" s="715">
        <v>0.27325581395348836</v>
      </c>
      <c r="G74" s="715">
        <v>0.28401360544217685</v>
      </c>
      <c r="H74" s="715" t="s">
        <v>76</v>
      </c>
      <c r="I74" s="715">
        <v>0.4225595951524837</v>
      </c>
      <c r="J74" s="716">
        <v>0.27938931297709924</v>
      </c>
      <c r="K74" s="269"/>
      <c r="M74" s="269"/>
      <c r="N74" s="269"/>
    </row>
    <row r="75" spans="2:14" x14ac:dyDescent="0.25">
      <c r="B75" s="167">
        <v>2023</v>
      </c>
      <c r="C75" s="635" t="s">
        <v>5</v>
      </c>
      <c r="D75" s="715">
        <v>0.66515810508992601</v>
      </c>
      <c r="E75" s="715">
        <v>0.68289693593314771</v>
      </c>
      <c r="F75" s="715">
        <v>0.71671388101983002</v>
      </c>
      <c r="G75" s="715">
        <v>0.73666666666666658</v>
      </c>
      <c r="H75" s="715" t="s">
        <v>76</v>
      </c>
      <c r="I75" s="715">
        <v>0.63358669152445146</v>
      </c>
      <c r="J75" s="716">
        <v>0.69765342960288823</v>
      </c>
      <c r="K75" s="269"/>
      <c r="M75" s="269"/>
      <c r="N75" s="269"/>
    </row>
    <row r="76" spans="2:14" ht="16.5" thickBot="1" x14ac:dyDescent="0.3">
      <c r="B76" s="629"/>
      <c r="C76" s="635" t="s">
        <v>6</v>
      </c>
      <c r="D76" s="715">
        <v>0.33484189491007404</v>
      </c>
      <c r="E76" s="715">
        <v>0.3171030640668524</v>
      </c>
      <c r="F76" s="715">
        <v>0.28328611898016998</v>
      </c>
      <c r="G76" s="715">
        <v>0.26333333333333331</v>
      </c>
      <c r="H76" s="715" t="s">
        <v>76</v>
      </c>
      <c r="I76" s="715">
        <v>0.36641330847554854</v>
      </c>
      <c r="J76" s="716">
        <v>0.30234657039711194</v>
      </c>
      <c r="K76" s="269"/>
      <c r="M76" s="271"/>
      <c r="N76" s="271"/>
    </row>
    <row r="77" spans="2:14" x14ac:dyDescent="0.25">
      <c r="B77" s="167">
        <v>2024</v>
      </c>
      <c r="C77" s="635" t="s">
        <v>5</v>
      </c>
      <c r="D77" s="715">
        <v>0.67362255171151375</v>
      </c>
      <c r="E77" s="715">
        <v>0.67970552686517971</v>
      </c>
      <c r="F77" s="715">
        <v>0.70145631067961167</v>
      </c>
      <c r="G77" s="715">
        <v>0.3860232945091514</v>
      </c>
      <c r="H77" s="715">
        <v>0.76190476190476186</v>
      </c>
      <c r="I77" s="715">
        <v>0.64256229934260811</v>
      </c>
      <c r="J77" s="716">
        <v>0.72398190045248878</v>
      </c>
      <c r="K77" s="269"/>
      <c r="M77" s="271"/>
      <c r="N77" s="271"/>
    </row>
    <row r="78" spans="2:14" x14ac:dyDescent="0.25">
      <c r="B78" s="632"/>
      <c r="C78" s="636" t="s">
        <v>6</v>
      </c>
      <c r="D78" s="717">
        <v>0.32637744828848619</v>
      </c>
      <c r="E78" s="717">
        <v>0.3202944731348204</v>
      </c>
      <c r="F78" s="717">
        <v>0.29854368932038833</v>
      </c>
      <c r="G78" s="717">
        <v>0.6139767054908486</v>
      </c>
      <c r="H78" s="717">
        <v>0.23809523809523811</v>
      </c>
      <c r="I78" s="717">
        <v>0.35743770065739183</v>
      </c>
      <c r="J78" s="718">
        <v>0.27601809954751133</v>
      </c>
      <c r="K78" s="269"/>
      <c r="M78" s="271"/>
      <c r="N78" s="271"/>
    </row>
    <row r="79" spans="2:14" x14ac:dyDescent="0.25">
      <c r="B79" s="822" t="s">
        <v>771</v>
      </c>
      <c r="C79" s="272"/>
      <c r="D79" s="272"/>
      <c r="M79" s="270"/>
      <c r="N79" s="270"/>
    </row>
    <row r="80" spans="2:14" x14ac:dyDescent="0.25">
      <c r="B80" s="823" t="s">
        <v>1151</v>
      </c>
      <c r="C80" s="272"/>
      <c r="D80" s="272"/>
      <c r="M80" s="270"/>
      <c r="N80" s="270"/>
    </row>
    <row r="81" spans="2:14" x14ac:dyDescent="0.25">
      <c r="B81" s="264"/>
      <c r="C81" s="272"/>
      <c r="D81" s="272"/>
      <c r="M81" s="270"/>
      <c r="N81" s="270"/>
    </row>
    <row r="82" spans="2:14" x14ac:dyDescent="0.25">
      <c r="B82" s="261" t="s">
        <v>928</v>
      </c>
      <c r="M82" s="269"/>
      <c r="N82" s="269"/>
    </row>
    <row r="83" spans="2:14" ht="51.75" thickBot="1" x14ac:dyDescent="0.3">
      <c r="B83" s="592" t="s">
        <v>83</v>
      </c>
      <c r="C83" s="592" t="s">
        <v>100</v>
      </c>
      <c r="D83" s="748" t="s">
        <v>1014</v>
      </c>
      <c r="E83" s="748" t="s">
        <v>1015</v>
      </c>
      <c r="F83" s="748" t="s">
        <v>1016</v>
      </c>
      <c r="G83" s="592" t="s">
        <v>66</v>
      </c>
      <c r="H83" s="592" t="s">
        <v>77</v>
      </c>
      <c r="I83" s="592" t="s">
        <v>75</v>
      </c>
      <c r="J83" s="595" t="s">
        <v>78</v>
      </c>
      <c r="M83" s="269"/>
      <c r="N83" s="269"/>
    </row>
    <row r="84" spans="2:14" x14ac:dyDescent="0.25">
      <c r="B84" s="167">
        <v>2013</v>
      </c>
      <c r="C84" s="635" t="s">
        <v>79</v>
      </c>
      <c r="D84" s="715">
        <v>5.8377225984449464E-2</v>
      </c>
      <c r="E84" s="715">
        <v>7.8583865351131751E-2</v>
      </c>
      <c r="F84" s="715">
        <v>7.1428571428571438E-2</v>
      </c>
      <c r="G84" s="715">
        <v>5.6962025316455694E-2</v>
      </c>
      <c r="H84" s="715" t="s">
        <v>76</v>
      </c>
      <c r="I84" s="715">
        <v>6.6625463535228677E-2</v>
      </c>
      <c r="J84" s="716"/>
      <c r="M84" s="269"/>
      <c r="N84" s="269"/>
    </row>
    <row r="85" spans="2:14" x14ac:dyDescent="0.25">
      <c r="B85" s="593"/>
      <c r="C85" s="635" t="s">
        <v>80</v>
      </c>
      <c r="D85" s="715">
        <v>0.14791823426134937</v>
      </c>
      <c r="E85" s="715">
        <v>0.16529309344167151</v>
      </c>
      <c r="F85" s="715">
        <v>0.1517857142857143</v>
      </c>
      <c r="G85" s="715">
        <v>0.17405063291139242</v>
      </c>
      <c r="H85" s="715" t="s">
        <v>76</v>
      </c>
      <c r="I85" s="715">
        <v>0.15747836835599505</v>
      </c>
      <c r="J85" s="716"/>
      <c r="M85" s="269"/>
      <c r="N85" s="269"/>
    </row>
    <row r="86" spans="2:14" x14ac:dyDescent="0.25">
      <c r="B86" s="593"/>
      <c r="C86" s="635" t="s">
        <v>81</v>
      </c>
      <c r="D86" s="715">
        <v>0.33947830448959115</v>
      </c>
      <c r="E86" s="715">
        <v>0.28601276842716195</v>
      </c>
      <c r="F86" s="715">
        <v>0.46875</v>
      </c>
      <c r="G86" s="715">
        <v>0.4145569620253165</v>
      </c>
      <c r="H86" s="715" t="s">
        <v>76</v>
      </c>
      <c r="I86" s="715">
        <v>0.35846724351050679</v>
      </c>
      <c r="J86" s="716"/>
      <c r="M86" s="269"/>
      <c r="N86" s="269"/>
    </row>
    <row r="87" spans="2:14" ht="16.5" thickBot="1" x14ac:dyDescent="0.3">
      <c r="B87" s="637"/>
      <c r="C87" s="635" t="s">
        <v>82</v>
      </c>
      <c r="D87" s="715">
        <v>0.45422623526460998</v>
      </c>
      <c r="E87" s="715">
        <v>0.47011027278003481</v>
      </c>
      <c r="F87" s="715">
        <v>0.3080357142857143</v>
      </c>
      <c r="G87" s="715">
        <v>0.3544303797468355</v>
      </c>
      <c r="H87" s="715" t="s">
        <v>76</v>
      </c>
      <c r="I87" s="715">
        <v>0.41742892459826947</v>
      </c>
      <c r="J87" s="716"/>
      <c r="M87" s="269"/>
      <c r="N87" s="269"/>
    </row>
    <row r="88" spans="2:14" x14ac:dyDescent="0.25">
      <c r="B88" s="167">
        <v>2014</v>
      </c>
      <c r="C88" s="635" t="s">
        <v>79</v>
      </c>
      <c r="D88" s="715">
        <v>5.6570018507094394E-2</v>
      </c>
      <c r="E88" s="715">
        <v>9.2653309046751675E-2</v>
      </c>
      <c r="F88" s="715">
        <v>5.6555269922879174E-2</v>
      </c>
      <c r="G88" s="715">
        <v>0.13313161875945537</v>
      </c>
      <c r="H88" s="715" t="s">
        <v>76</v>
      </c>
      <c r="I88" s="715">
        <v>6.2448255470136022E-2</v>
      </c>
      <c r="J88" s="716"/>
      <c r="M88" s="269"/>
      <c r="N88" s="269"/>
    </row>
    <row r="89" spans="2:14" x14ac:dyDescent="0.25">
      <c r="B89" s="593"/>
      <c r="C89" s="635" t="s">
        <v>80</v>
      </c>
      <c r="D89" s="715">
        <v>0.13997532387415176</v>
      </c>
      <c r="E89" s="715">
        <v>0.19635701275045536</v>
      </c>
      <c r="F89" s="715">
        <v>0.19537275064267351</v>
      </c>
      <c r="G89" s="715">
        <v>0.22692889561270804</v>
      </c>
      <c r="H89" s="715" t="s">
        <v>76</v>
      </c>
      <c r="I89" s="715">
        <v>0.15091661738616205</v>
      </c>
      <c r="J89" s="716"/>
      <c r="M89" s="269"/>
      <c r="N89" s="269"/>
    </row>
    <row r="90" spans="2:14" x14ac:dyDescent="0.25">
      <c r="B90" s="593"/>
      <c r="C90" s="635" t="s">
        <v>81</v>
      </c>
      <c r="D90" s="715">
        <v>0.34299814929056138</v>
      </c>
      <c r="E90" s="715">
        <v>0.33090467516697025</v>
      </c>
      <c r="F90" s="715">
        <v>0.38560411311053983</v>
      </c>
      <c r="G90" s="715">
        <v>0.33585476550680787</v>
      </c>
      <c r="H90" s="715" t="s">
        <v>76</v>
      </c>
      <c r="I90" s="715">
        <v>0.34630396215257242</v>
      </c>
      <c r="J90" s="716"/>
      <c r="M90" s="271"/>
      <c r="N90" s="271"/>
    </row>
    <row r="91" spans="2:14" ht="16.5" thickBot="1" x14ac:dyDescent="0.3">
      <c r="B91" s="637"/>
      <c r="C91" s="635" t="s">
        <v>82</v>
      </c>
      <c r="D91" s="715">
        <v>0.46045650832819246</v>
      </c>
      <c r="E91" s="715">
        <v>0.38008500303582266</v>
      </c>
      <c r="F91" s="715">
        <v>0.36246786632390743</v>
      </c>
      <c r="G91" s="715">
        <v>0.30408472012102877</v>
      </c>
      <c r="H91" s="715" t="s">
        <v>76</v>
      </c>
      <c r="I91" s="715">
        <v>0.44033116499112951</v>
      </c>
      <c r="J91" s="716"/>
      <c r="M91" s="270"/>
      <c r="N91" s="270"/>
    </row>
    <row r="92" spans="2:14" x14ac:dyDescent="0.25">
      <c r="B92" s="167">
        <v>2015</v>
      </c>
      <c r="C92" s="635" t="s">
        <v>79</v>
      </c>
      <c r="D92" s="715">
        <v>6.2344744016964562E-2</v>
      </c>
      <c r="E92" s="715">
        <v>5.548387096774194E-2</v>
      </c>
      <c r="F92" s="715">
        <v>9.0909090909090912E-2</v>
      </c>
      <c r="G92" s="715">
        <v>4.4619422572178477E-2</v>
      </c>
      <c r="H92" s="715" t="s">
        <v>76</v>
      </c>
      <c r="I92" s="715">
        <v>6.3881763771833397E-2</v>
      </c>
      <c r="J92" s="716"/>
      <c r="M92" s="269"/>
      <c r="N92" s="269"/>
    </row>
    <row r="93" spans="2:14" x14ac:dyDescent="0.25">
      <c r="B93" s="593"/>
      <c r="C93" s="635" t="s">
        <v>80</v>
      </c>
      <c r="D93" s="715">
        <v>0.14940926991820661</v>
      </c>
      <c r="E93" s="715">
        <v>0.15290322580645163</v>
      </c>
      <c r="F93" s="715">
        <v>0.17444717444717445</v>
      </c>
      <c r="G93" s="715">
        <v>0.18241469816272965</v>
      </c>
      <c r="H93" s="715" t="s">
        <v>76</v>
      </c>
      <c r="I93" s="715">
        <v>0.15304751435202149</v>
      </c>
      <c r="J93" s="716"/>
      <c r="M93" s="269"/>
      <c r="N93" s="269"/>
    </row>
    <row r="94" spans="2:14" x14ac:dyDescent="0.25">
      <c r="B94" s="593"/>
      <c r="C94" s="635" t="s">
        <v>81</v>
      </c>
      <c r="D94" s="715">
        <v>0.36358679188124809</v>
      </c>
      <c r="E94" s="715">
        <v>0.28180645161290324</v>
      </c>
      <c r="F94" s="715">
        <v>0.42997542997542998</v>
      </c>
      <c r="G94" s="715">
        <v>0.39107611548556426</v>
      </c>
      <c r="H94" s="715" t="s">
        <v>76</v>
      </c>
      <c r="I94" s="715">
        <v>0.37364113839013074</v>
      </c>
      <c r="J94" s="716"/>
      <c r="M94" s="269"/>
      <c r="N94" s="269"/>
    </row>
    <row r="95" spans="2:14" ht="16.5" thickBot="1" x14ac:dyDescent="0.3">
      <c r="B95" s="637"/>
      <c r="C95" s="635" t="s">
        <v>82</v>
      </c>
      <c r="D95" s="715">
        <v>0.42465919418358078</v>
      </c>
      <c r="E95" s="715">
        <v>0.50980645161290328</v>
      </c>
      <c r="F95" s="715">
        <v>0.30466830466830469</v>
      </c>
      <c r="G95" s="715">
        <v>0.38188976377952755</v>
      </c>
      <c r="H95" s="715" t="s">
        <v>76</v>
      </c>
      <c r="I95" s="715">
        <v>0.40942958348601444</v>
      </c>
      <c r="J95" s="716"/>
      <c r="M95" s="269"/>
      <c r="N95" s="269"/>
    </row>
    <row r="96" spans="2:14" x14ac:dyDescent="0.25">
      <c r="B96" s="167">
        <v>2016</v>
      </c>
      <c r="C96" s="635" t="s">
        <v>79</v>
      </c>
      <c r="D96" s="715">
        <v>6.1478782179381686E-2</v>
      </c>
      <c r="E96" s="715">
        <v>7.3862253589681182E-2</v>
      </c>
      <c r="F96" s="715">
        <v>3.9719626168224303E-2</v>
      </c>
      <c r="G96" s="715">
        <v>2.763157894736842E-2</v>
      </c>
      <c r="H96" s="715" t="s">
        <v>76</v>
      </c>
      <c r="I96" s="715">
        <v>0.11987265825884658</v>
      </c>
      <c r="J96" s="716"/>
      <c r="M96" s="269"/>
      <c r="N96" s="269"/>
    </row>
    <row r="97" spans="2:14" x14ac:dyDescent="0.25">
      <c r="B97" s="593"/>
      <c r="C97" s="635" t="s">
        <v>80</v>
      </c>
      <c r="D97" s="715">
        <v>0.14258845656518163</v>
      </c>
      <c r="E97" s="715">
        <v>0.15599902652713557</v>
      </c>
      <c r="F97" s="715">
        <v>0.14719626168224298</v>
      </c>
      <c r="G97" s="715">
        <v>0.13157894736842105</v>
      </c>
      <c r="H97" s="715" t="s">
        <v>76</v>
      </c>
      <c r="I97" s="715">
        <v>0.29362066854414104</v>
      </c>
      <c r="J97" s="716"/>
      <c r="M97" s="273"/>
      <c r="N97" s="273"/>
    </row>
    <row r="98" spans="2:14" x14ac:dyDescent="0.25">
      <c r="B98" s="593"/>
      <c r="C98" s="635" t="s">
        <v>81</v>
      </c>
      <c r="D98" s="715">
        <v>0.3433055131068532</v>
      </c>
      <c r="E98" s="715">
        <v>0.26417619858846436</v>
      </c>
      <c r="F98" s="715">
        <v>0.40420560747663553</v>
      </c>
      <c r="G98" s="715">
        <v>0.36842105263157893</v>
      </c>
      <c r="H98" s="715" t="s">
        <v>76</v>
      </c>
      <c r="I98" s="715">
        <v>0.40088159666952372</v>
      </c>
      <c r="J98" s="716"/>
      <c r="M98" s="269"/>
      <c r="N98" s="269"/>
    </row>
    <row r="99" spans="2:14" ht="16.5" thickBot="1" x14ac:dyDescent="0.3">
      <c r="B99" s="637"/>
      <c r="C99" s="635" t="s">
        <v>82</v>
      </c>
      <c r="D99" s="715">
        <v>0.45262724814858352</v>
      </c>
      <c r="E99" s="715">
        <v>0.50596252129471897</v>
      </c>
      <c r="F99" s="715">
        <v>0.40887850467289716</v>
      </c>
      <c r="G99" s="715">
        <v>0.47236842105263155</v>
      </c>
      <c r="H99" s="715" t="s">
        <v>76</v>
      </c>
      <c r="I99" s="715">
        <v>0.18562507652748866</v>
      </c>
      <c r="J99" s="716"/>
      <c r="M99" s="269"/>
      <c r="N99" s="269"/>
    </row>
    <row r="100" spans="2:14" x14ac:dyDescent="0.25">
      <c r="B100" s="167">
        <v>2017</v>
      </c>
      <c r="C100" s="635" t="s">
        <v>79</v>
      </c>
      <c r="D100" s="715">
        <v>5.6899170463839237E-2</v>
      </c>
      <c r="E100" s="715">
        <v>7.377260981912144E-2</v>
      </c>
      <c r="F100" s="715">
        <v>4.1666666666666671E-2</v>
      </c>
      <c r="G100" s="715">
        <v>3.0172413793103446E-2</v>
      </c>
      <c r="H100" s="715" t="s">
        <v>76</v>
      </c>
      <c r="I100" s="715">
        <v>6.2146892655367235E-2</v>
      </c>
      <c r="J100" s="716"/>
      <c r="M100" s="269"/>
      <c r="N100" s="269"/>
    </row>
    <row r="101" spans="2:14" x14ac:dyDescent="0.25">
      <c r="B101" s="593"/>
      <c r="C101" s="635" t="s">
        <v>80</v>
      </c>
      <c r="D101" s="715">
        <v>0.13897651594812477</v>
      </c>
      <c r="E101" s="715">
        <v>0.15387596899224806</v>
      </c>
      <c r="F101" s="715">
        <v>0.14583333333333334</v>
      </c>
      <c r="G101" s="715">
        <v>0.14511494252873564</v>
      </c>
      <c r="H101" s="715" t="s">
        <v>76</v>
      </c>
      <c r="I101" s="715">
        <v>0.15703646635850027</v>
      </c>
      <c r="J101" s="716"/>
      <c r="M101" s="271"/>
      <c r="N101" s="271"/>
    </row>
    <row r="102" spans="2:14" x14ac:dyDescent="0.25">
      <c r="B102" s="593"/>
      <c r="C102" s="635" t="s">
        <v>81</v>
      </c>
      <c r="D102" s="715">
        <v>0.33859095688748686</v>
      </c>
      <c r="E102" s="715">
        <v>0.27377260981912144</v>
      </c>
      <c r="F102" s="715">
        <v>0.38392857142857145</v>
      </c>
      <c r="G102" s="715">
        <v>0.38505747126436779</v>
      </c>
      <c r="H102" s="715" t="s">
        <v>76</v>
      </c>
      <c r="I102" s="715">
        <v>0.37223934257832558</v>
      </c>
      <c r="J102" s="716"/>
      <c r="M102" s="270"/>
      <c r="N102" s="270"/>
    </row>
    <row r="103" spans="2:14" ht="16.5" thickBot="1" x14ac:dyDescent="0.3">
      <c r="B103" s="637"/>
      <c r="C103" s="635" t="s">
        <v>82</v>
      </c>
      <c r="D103" s="715">
        <v>0.46553335670054913</v>
      </c>
      <c r="E103" s="715">
        <v>0.49857881136950899</v>
      </c>
      <c r="F103" s="715">
        <v>0.42857142857142855</v>
      </c>
      <c r="G103" s="715">
        <v>0.43965517241379309</v>
      </c>
      <c r="H103" s="715" t="s">
        <v>76</v>
      </c>
      <c r="I103" s="715">
        <v>0.40857729840780688</v>
      </c>
      <c r="J103" s="716"/>
      <c r="M103" s="269"/>
      <c r="N103" s="269"/>
    </row>
    <row r="104" spans="2:14" x14ac:dyDescent="0.25">
      <c r="B104" s="167">
        <v>2018</v>
      </c>
      <c r="C104" s="635" t="s">
        <v>79</v>
      </c>
      <c r="D104" s="715">
        <v>5.9497094194142355E-2</v>
      </c>
      <c r="E104" s="715">
        <v>6.699977288212583E-2</v>
      </c>
      <c r="F104" s="715">
        <v>3.8147138964577658E-2</v>
      </c>
      <c r="G104" s="715">
        <v>2.5835866261398176E-2</v>
      </c>
      <c r="H104" s="715" t="s">
        <v>76</v>
      </c>
      <c r="I104" s="715">
        <v>5.8491534120061577E-2</v>
      </c>
      <c r="J104" s="716">
        <v>4.3478260869565216E-2</v>
      </c>
      <c r="M104" s="269"/>
      <c r="N104" s="269"/>
    </row>
    <row r="105" spans="2:14" x14ac:dyDescent="0.25">
      <c r="B105" s="593"/>
      <c r="C105" s="635" t="s">
        <v>80</v>
      </c>
      <c r="D105" s="715">
        <v>0.14649864779331376</v>
      </c>
      <c r="E105" s="715">
        <v>0.15421303656597776</v>
      </c>
      <c r="F105" s="715">
        <v>0.16348773841961856</v>
      </c>
      <c r="G105" s="715">
        <v>0.12310030395136778</v>
      </c>
      <c r="H105" s="715" t="s">
        <v>76</v>
      </c>
      <c r="I105" s="715">
        <v>0.15238583889173937</v>
      </c>
      <c r="J105" s="716">
        <v>0.16666666666666669</v>
      </c>
      <c r="M105" s="274"/>
      <c r="N105" s="274"/>
    </row>
    <row r="106" spans="2:14" x14ac:dyDescent="0.25">
      <c r="B106" s="593"/>
      <c r="C106" s="635" t="s">
        <v>81</v>
      </c>
      <c r="D106" s="715">
        <v>0.35611945451406868</v>
      </c>
      <c r="E106" s="715">
        <v>0.27787871905518968</v>
      </c>
      <c r="F106" s="715">
        <v>0.39782016348773847</v>
      </c>
      <c r="G106" s="715">
        <v>0.39057750759878418</v>
      </c>
      <c r="H106" s="715" t="s">
        <v>76</v>
      </c>
      <c r="I106" s="715">
        <v>0.36800923550538739</v>
      </c>
      <c r="J106" s="716">
        <v>0.45652173913043476</v>
      </c>
      <c r="M106" s="269"/>
      <c r="N106" s="269"/>
    </row>
    <row r="107" spans="2:14" ht="16.5" thickBot="1" x14ac:dyDescent="0.3">
      <c r="B107" s="637"/>
      <c r="C107" s="635" t="s">
        <v>82</v>
      </c>
      <c r="D107" s="715">
        <v>0.43788480349847508</v>
      </c>
      <c r="E107" s="715">
        <v>0.50090847149670681</v>
      </c>
      <c r="F107" s="715">
        <v>0.40054495912806543</v>
      </c>
      <c r="G107" s="715">
        <v>0.46048632218844987</v>
      </c>
      <c r="H107" s="715" t="s">
        <v>76</v>
      </c>
      <c r="I107" s="715">
        <v>0.42111339148281174</v>
      </c>
      <c r="J107" s="716">
        <v>0.33333333333333337</v>
      </c>
      <c r="M107" s="274"/>
      <c r="N107" s="274"/>
    </row>
    <row r="108" spans="2:14" x14ac:dyDescent="0.25">
      <c r="B108" s="167">
        <v>2019</v>
      </c>
      <c r="C108" s="635" t="s">
        <v>79</v>
      </c>
      <c r="D108" s="715">
        <v>5.6141334828939994E-2</v>
      </c>
      <c r="E108" s="715">
        <v>6.4062845762336812E-2</v>
      </c>
      <c r="F108" s="715">
        <v>3.7735849056603772E-2</v>
      </c>
      <c r="G108" s="715">
        <v>9.9601593625498006E-3</v>
      </c>
      <c r="H108" s="715" t="s">
        <v>76</v>
      </c>
      <c r="I108" s="715">
        <v>5.2618200305033037E-2</v>
      </c>
      <c r="J108" s="716">
        <v>6.4935064935064929E-2</v>
      </c>
      <c r="M108" s="269"/>
      <c r="N108" s="269"/>
    </row>
    <row r="109" spans="2:14" x14ac:dyDescent="0.25">
      <c r="B109" s="593"/>
      <c r="C109" s="635" t="s">
        <v>80</v>
      </c>
      <c r="D109" s="715">
        <v>0.14598990465507572</v>
      </c>
      <c r="E109" s="715">
        <v>0.15788891347643286</v>
      </c>
      <c r="F109" s="715">
        <v>0.13915094339622641</v>
      </c>
      <c r="G109" s="715">
        <v>0.12549800796812749</v>
      </c>
      <c r="H109" s="715" t="s">
        <v>76</v>
      </c>
      <c r="I109" s="715">
        <v>0.15518556176919165</v>
      </c>
      <c r="J109" s="716">
        <v>0.20346320346320346</v>
      </c>
      <c r="M109" s="274"/>
      <c r="N109" s="274"/>
    </row>
    <row r="110" spans="2:14" x14ac:dyDescent="0.25">
      <c r="B110" s="593"/>
      <c r="C110" s="635" t="s">
        <v>81</v>
      </c>
      <c r="D110" s="715">
        <v>0.35339315759955137</v>
      </c>
      <c r="E110" s="715">
        <v>0.29243195397211774</v>
      </c>
      <c r="F110" s="715">
        <v>0.41273584905660377</v>
      </c>
      <c r="G110" s="715">
        <v>0.36653386454183262</v>
      </c>
      <c r="H110" s="715" t="s">
        <v>76</v>
      </c>
      <c r="I110" s="715">
        <v>0.36883579054397558</v>
      </c>
      <c r="J110" s="716">
        <v>0.38528138528138528</v>
      </c>
      <c r="M110" s="269"/>
      <c r="N110" s="269"/>
    </row>
    <row r="111" spans="2:14" ht="16.5" thickBot="1" x14ac:dyDescent="0.3">
      <c r="B111" s="637"/>
      <c r="C111" s="635" t="s">
        <v>82</v>
      </c>
      <c r="D111" s="715">
        <v>0.44447560291643301</v>
      </c>
      <c r="E111" s="715">
        <v>0.48561628678911267</v>
      </c>
      <c r="F111" s="715">
        <v>0.410377358490566</v>
      </c>
      <c r="G111" s="715">
        <v>0.49800796812748999</v>
      </c>
      <c r="H111" s="715" t="s">
        <v>76</v>
      </c>
      <c r="I111" s="715">
        <v>0.42336044738179962</v>
      </c>
      <c r="J111" s="716">
        <v>0.34632034632034631</v>
      </c>
      <c r="M111" s="269"/>
      <c r="N111" s="269"/>
    </row>
    <row r="112" spans="2:14" x14ac:dyDescent="0.25">
      <c r="B112" s="167">
        <v>2020</v>
      </c>
      <c r="C112" s="635" t="s">
        <v>79</v>
      </c>
      <c r="D112" s="715">
        <v>5.3775876026367533E-2</v>
      </c>
      <c r="E112" s="715">
        <v>6.9142125480153652E-2</v>
      </c>
      <c r="F112" s="715">
        <v>0.02</v>
      </c>
      <c r="G112" s="715">
        <v>4.4843049327354265E-2</v>
      </c>
      <c r="H112" s="715" t="s">
        <v>76</v>
      </c>
      <c r="I112" s="715">
        <v>5.1375915172936118E-2</v>
      </c>
      <c r="J112" s="716">
        <v>7.7551020408163265E-2</v>
      </c>
      <c r="M112" s="271"/>
      <c r="N112" s="271"/>
    </row>
    <row r="113" spans="2:14" x14ac:dyDescent="0.25">
      <c r="B113" s="593"/>
      <c r="C113" s="635" t="s">
        <v>80</v>
      </c>
      <c r="D113" s="715">
        <v>0.15057245287382909</v>
      </c>
      <c r="E113" s="715">
        <v>0.16319404027470608</v>
      </c>
      <c r="F113" s="715">
        <v>0.16</v>
      </c>
      <c r="G113" s="715">
        <v>0.15919282511210764</v>
      </c>
      <c r="H113" s="715" t="s">
        <v>76</v>
      </c>
      <c r="I113" s="715">
        <v>0.15703105276445339</v>
      </c>
      <c r="J113" s="716">
        <v>0.13469387755102041</v>
      </c>
      <c r="M113" s="270"/>
      <c r="N113" s="270"/>
    </row>
    <row r="114" spans="2:14" x14ac:dyDescent="0.25">
      <c r="B114" s="593"/>
      <c r="C114" s="635" t="s">
        <v>81</v>
      </c>
      <c r="D114" s="715">
        <v>0.35255001734705682</v>
      </c>
      <c r="E114" s="715">
        <v>0.29705505761843792</v>
      </c>
      <c r="F114" s="715">
        <v>0.38</v>
      </c>
      <c r="G114" s="715">
        <v>0.41031390134529144</v>
      </c>
      <c r="H114" s="715" t="s">
        <v>76</v>
      </c>
      <c r="I114" s="715">
        <v>0.36884625094673062</v>
      </c>
      <c r="J114" s="716">
        <v>0.37551020408163266</v>
      </c>
    </row>
    <row r="115" spans="2:14" ht="16.5" thickBot="1" x14ac:dyDescent="0.3">
      <c r="B115" s="637"/>
      <c r="C115" s="635" t="s">
        <v>82</v>
      </c>
      <c r="D115" s="715">
        <v>0.44310165375274663</v>
      </c>
      <c r="E115" s="715">
        <v>0.47060877662670236</v>
      </c>
      <c r="F115" s="715">
        <v>0.44</v>
      </c>
      <c r="G115" s="715">
        <v>0.38565022421524664</v>
      </c>
      <c r="H115" s="715" t="s">
        <v>76</v>
      </c>
      <c r="I115" s="715">
        <v>0.42274678111587982</v>
      </c>
      <c r="J115" s="716">
        <v>0.41224489795918368</v>
      </c>
    </row>
    <row r="116" spans="2:14" x14ac:dyDescent="0.25">
      <c r="B116" s="167">
        <v>2021</v>
      </c>
      <c r="C116" s="635" t="s">
        <v>79</v>
      </c>
      <c r="D116" s="715">
        <v>5.3346665098223743E-2</v>
      </c>
      <c r="E116" s="715">
        <v>6.072366168245634E-2</v>
      </c>
      <c r="F116" s="715">
        <v>1.1299435028248588E-2</v>
      </c>
      <c r="G116" s="715">
        <v>6.2937062937062929E-2</v>
      </c>
      <c r="H116" s="715" t="s">
        <v>76</v>
      </c>
      <c r="I116" s="715">
        <v>5.2941176470588235E-2</v>
      </c>
      <c r="J116" s="716">
        <v>7.476635514018691E-2</v>
      </c>
    </row>
    <row r="117" spans="2:14" x14ac:dyDescent="0.25">
      <c r="B117" s="593"/>
      <c r="C117" s="635" t="s">
        <v>80</v>
      </c>
      <c r="D117" s="715">
        <v>0.15486413363133747</v>
      </c>
      <c r="E117" s="715">
        <v>0.16151124300878894</v>
      </c>
      <c r="F117" s="715">
        <v>0.14124293785310735</v>
      </c>
      <c r="G117" s="715">
        <v>0.13111888111888112</v>
      </c>
      <c r="H117" s="715" t="s">
        <v>76</v>
      </c>
      <c r="I117" s="715">
        <v>0.16251709986320109</v>
      </c>
      <c r="J117" s="716">
        <v>0.15186915887850469</v>
      </c>
    </row>
    <row r="118" spans="2:14" x14ac:dyDescent="0.25">
      <c r="B118" s="593"/>
      <c r="C118" s="635" t="s">
        <v>81</v>
      </c>
      <c r="D118" s="715">
        <v>0.35413480766968591</v>
      </c>
      <c r="E118" s="715">
        <v>0.31366282387855265</v>
      </c>
      <c r="F118" s="715">
        <v>0.41807909604519772</v>
      </c>
      <c r="G118" s="715">
        <v>0.44230769230769229</v>
      </c>
      <c r="H118" s="715" t="s">
        <v>76</v>
      </c>
      <c r="I118" s="715">
        <v>0.36826265389876878</v>
      </c>
      <c r="J118" s="716">
        <v>0.40654205607476634</v>
      </c>
    </row>
    <row r="119" spans="2:14" ht="16.5" thickBot="1" x14ac:dyDescent="0.3">
      <c r="B119" s="637"/>
      <c r="C119" s="635" t="s">
        <v>82</v>
      </c>
      <c r="D119" s="715">
        <v>0.43765439360075287</v>
      </c>
      <c r="E119" s="715">
        <v>0.464102271430202</v>
      </c>
      <c r="F119" s="715">
        <v>0.42937853107344637</v>
      </c>
      <c r="G119" s="715">
        <v>0.36363636363636359</v>
      </c>
      <c r="H119" s="715" t="s">
        <v>76</v>
      </c>
      <c r="I119" s="715">
        <v>0.41627906976744183</v>
      </c>
      <c r="J119" s="716">
        <v>0.36682242990654201</v>
      </c>
    </row>
    <row r="120" spans="2:14" x14ac:dyDescent="0.25">
      <c r="B120" s="167">
        <v>2022</v>
      </c>
      <c r="C120" s="635" t="s">
        <v>79</v>
      </c>
      <c r="D120" s="715">
        <v>5.0740960284528749E-2</v>
      </c>
      <c r="E120" s="715">
        <v>6.4789991063449501E-2</v>
      </c>
      <c r="F120" s="715">
        <v>1.1627906976744186E-2</v>
      </c>
      <c r="G120" s="715">
        <v>7.312925170068027E-2</v>
      </c>
      <c r="H120" s="715" t="s">
        <v>76</v>
      </c>
      <c r="I120" s="715">
        <v>5.0472766014116398E-2</v>
      </c>
      <c r="J120" s="716">
        <v>4.7328244274809167E-2</v>
      </c>
    </row>
    <row r="121" spans="2:14" x14ac:dyDescent="0.25">
      <c r="B121" s="593"/>
      <c r="C121" s="635" t="s">
        <v>80</v>
      </c>
      <c r="D121" s="715">
        <v>0.14991108476585654</v>
      </c>
      <c r="E121" s="715">
        <v>0.17135835567470956</v>
      </c>
      <c r="F121" s="715">
        <v>0.15116279069767441</v>
      </c>
      <c r="G121" s="715">
        <v>0.15476190476190477</v>
      </c>
      <c r="H121" s="715" t="s">
        <v>76</v>
      </c>
      <c r="I121" s="715">
        <v>0.16287122120122519</v>
      </c>
      <c r="J121" s="716">
        <v>0.15267175572519084</v>
      </c>
    </row>
    <row r="122" spans="2:14" x14ac:dyDescent="0.25">
      <c r="B122" s="593"/>
      <c r="C122" s="635" t="s">
        <v>81</v>
      </c>
      <c r="D122" s="715">
        <v>0.36419679905157082</v>
      </c>
      <c r="E122" s="715">
        <v>0.31378462913315458</v>
      </c>
      <c r="F122" s="715">
        <v>0.45930232558139539</v>
      </c>
      <c r="G122" s="715">
        <v>0.41836734693877553</v>
      </c>
      <c r="H122" s="715" t="s">
        <v>76</v>
      </c>
      <c r="I122" s="715">
        <v>0.37941137301904382</v>
      </c>
      <c r="J122" s="716">
        <v>0.39389312977099239</v>
      </c>
    </row>
    <row r="123" spans="2:14" ht="16.5" thickBot="1" x14ac:dyDescent="0.3">
      <c r="B123" s="637"/>
      <c r="C123" s="635" t="s">
        <v>82</v>
      </c>
      <c r="D123" s="715">
        <v>0.43515115589804387</v>
      </c>
      <c r="E123" s="715">
        <v>0.45006702412868632</v>
      </c>
      <c r="F123" s="715">
        <v>0.37790697674418611</v>
      </c>
      <c r="G123" s="715">
        <v>0.35374149659863946</v>
      </c>
      <c r="H123" s="715" t="s">
        <v>76</v>
      </c>
      <c r="I123" s="715">
        <v>0.40724463976561459</v>
      </c>
      <c r="J123" s="716">
        <v>0.4061068702290076</v>
      </c>
    </row>
    <row r="124" spans="2:14" x14ac:dyDescent="0.25">
      <c r="B124" s="167">
        <v>2023</v>
      </c>
      <c r="C124" s="635" t="s">
        <v>79</v>
      </c>
      <c r="D124" s="715">
        <v>4.860702950511344E-2</v>
      </c>
      <c r="E124" s="715">
        <v>6.0612813370473535E-2</v>
      </c>
      <c r="F124" s="715">
        <v>1.1331444759206799E-2</v>
      </c>
      <c r="G124" s="715">
        <v>5.333333333333333E-2</v>
      </c>
      <c r="H124" s="715" t="s">
        <v>76</v>
      </c>
      <c r="I124" s="715">
        <v>4.6751756776136529E-2</v>
      </c>
      <c r="J124" s="716">
        <v>5.6859205776173288E-2</v>
      </c>
    </row>
    <row r="125" spans="2:14" x14ac:dyDescent="0.25">
      <c r="B125" s="593"/>
      <c r="C125" s="635" t="s">
        <v>80</v>
      </c>
      <c r="D125" s="715">
        <v>0.14582108851534031</v>
      </c>
      <c r="E125" s="715">
        <v>0.17403899721448468</v>
      </c>
      <c r="F125" s="715">
        <v>0.12464589235127478</v>
      </c>
      <c r="G125" s="715">
        <v>0.14666666666666667</v>
      </c>
      <c r="H125" s="715" t="s">
        <v>76</v>
      </c>
      <c r="I125" s="715">
        <v>0.15889860892012048</v>
      </c>
      <c r="J125" s="716">
        <v>0.14891696750902528</v>
      </c>
    </row>
    <row r="126" spans="2:14" x14ac:dyDescent="0.25">
      <c r="B126" s="593"/>
      <c r="C126" s="635" t="s">
        <v>81</v>
      </c>
      <c r="D126" s="715">
        <v>0.36364170682966973</v>
      </c>
      <c r="E126" s="715">
        <v>0.316100278551532</v>
      </c>
      <c r="F126" s="715">
        <v>0.47025495750708218</v>
      </c>
      <c r="G126" s="715">
        <v>0.43166666666666664</v>
      </c>
      <c r="H126" s="715" t="s">
        <v>76</v>
      </c>
      <c r="I126" s="715">
        <v>0.38692098092643051</v>
      </c>
      <c r="J126" s="716">
        <v>0.41064981949458484</v>
      </c>
    </row>
    <row r="127" spans="2:14" ht="16.5" thickBot="1" x14ac:dyDescent="0.3">
      <c r="B127" s="637"/>
      <c r="C127" s="635" t="s">
        <v>82</v>
      </c>
      <c r="D127" s="715">
        <v>0.44193017514987659</v>
      </c>
      <c r="E127" s="715">
        <v>0.44924791086350974</v>
      </c>
      <c r="F127" s="715">
        <v>0.39376770538243627</v>
      </c>
      <c r="G127" s="715">
        <v>0.36833333333333329</v>
      </c>
      <c r="H127" s="715" t="s">
        <v>76</v>
      </c>
      <c r="I127" s="715">
        <v>0.40742865337731254</v>
      </c>
      <c r="J127" s="716">
        <v>0.38357400722021667</v>
      </c>
    </row>
    <row r="128" spans="2:14" x14ac:dyDescent="0.25">
      <c r="B128" s="167">
        <v>2024</v>
      </c>
      <c r="C128" s="635" t="s">
        <v>79</v>
      </c>
      <c r="D128" s="715">
        <v>4.0759045701385076E-2</v>
      </c>
      <c r="E128" s="715">
        <v>5.7356334468739709E-2</v>
      </c>
      <c r="F128" s="715">
        <v>1.9417475728155342E-2</v>
      </c>
      <c r="G128" s="715">
        <v>3.9933444259567387E-2</v>
      </c>
      <c r="H128" s="715">
        <v>0</v>
      </c>
      <c r="I128" s="715">
        <v>4.7393364928909956E-2</v>
      </c>
      <c r="J128" s="716">
        <v>4.8480930833872019E-2</v>
      </c>
    </row>
    <row r="129" spans="2:10" x14ac:dyDescent="0.25">
      <c r="B129" s="593"/>
      <c r="C129" s="635" t="s">
        <v>80</v>
      </c>
      <c r="D129" s="715">
        <v>0.13435841112941607</v>
      </c>
      <c r="E129" s="715">
        <v>0.16943193055708164</v>
      </c>
      <c r="F129" s="715">
        <v>0.16262135922330095</v>
      </c>
      <c r="G129" s="715">
        <v>0.18302828618968384</v>
      </c>
      <c r="H129" s="715">
        <v>4.7619047619047616E-2</v>
      </c>
      <c r="I129" s="715">
        <v>0.15318758599602508</v>
      </c>
      <c r="J129" s="716">
        <v>0.13768584356819652</v>
      </c>
    </row>
    <row r="130" spans="2:10" x14ac:dyDescent="0.25">
      <c r="B130" s="593"/>
      <c r="C130" s="635" t="s">
        <v>81</v>
      </c>
      <c r="D130" s="715">
        <v>0.34889254988101776</v>
      </c>
      <c r="E130" s="715">
        <v>0.30095593890781236</v>
      </c>
      <c r="F130" s="715">
        <v>0.38834951456310679</v>
      </c>
      <c r="G130" s="715">
        <v>0.39767054908485855</v>
      </c>
      <c r="H130" s="715">
        <v>0.38095238095238093</v>
      </c>
      <c r="I130" s="715">
        <v>0.36630484635376853</v>
      </c>
      <c r="J130" s="716">
        <v>0.38461538461538469</v>
      </c>
    </row>
    <row r="131" spans="2:10" x14ac:dyDescent="0.25">
      <c r="B131" s="593"/>
      <c r="C131" s="636" t="s">
        <v>82</v>
      </c>
      <c r="D131" s="717">
        <v>0.47598999328818109</v>
      </c>
      <c r="E131" s="717">
        <v>0.47225579606636636</v>
      </c>
      <c r="F131" s="717">
        <v>0.42961165048543692</v>
      </c>
      <c r="G131" s="717">
        <v>0.37936772046589012</v>
      </c>
      <c r="H131" s="717">
        <v>0.5714285714285714</v>
      </c>
      <c r="I131" s="717">
        <v>0.43311420272129647</v>
      </c>
      <c r="J131" s="718">
        <v>0.42921784098254689</v>
      </c>
    </row>
    <row r="132" spans="2:10" x14ac:dyDescent="0.25">
      <c r="B132" s="822" t="s">
        <v>771</v>
      </c>
    </row>
    <row r="133" spans="2:10" x14ac:dyDescent="0.25">
      <c r="B133" s="823" t="s">
        <v>1151</v>
      </c>
    </row>
    <row r="134" spans="2:10" x14ac:dyDescent="0.25">
      <c r="B134" s="264"/>
    </row>
    <row r="135" spans="2:10" ht="16.5" customHeight="1" x14ac:dyDescent="0.25">
      <c r="B135" s="261" t="s">
        <v>929</v>
      </c>
    </row>
    <row r="136" spans="2:10" ht="51.75" thickBot="1" x14ac:dyDescent="0.3">
      <c r="B136" s="592"/>
      <c r="C136" s="748" t="s">
        <v>1014</v>
      </c>
      <c r="D136" s="748" t="s">
        <v>1015</v>
      </c>
      <c r="E136" s="748" t="s">
        <v>1016</v>
      </c>
      <c r="F136" s="592" t="s">
        <v>66</v>
      </c>
      <c r="G136" s="592" t="s">
        <v>77</v>
      </c>
      <c r="H136" s="592" t="s">
        <v>75</v>
      </c>
      <c r="I136" s="595" t="s">
        <v>78</v>
      </c>
    </row>
    <row r="137" spans="2:10" x14ac:dyDescent="0.25">
      <c r="B137" s="167">
        <v>2011</v>
      </c>
      <c r="C137" s="160">
        <v>2705</v>
      </c>
      <c r="D137" s="160">
        <v>4673.0000000000009</v>
      </c>
      <c r="E137" s="160">
        <v>23.499999999999996</v>
      </c>
      <c r="F137" s="160">
        <v>18.3</v>
      </c>
      <c r="G137" s="160" t="s">
        <v>76</v>
      </c>
      <c r="H137" s="160" t="s">
        <v>94</v>
      </c>
      <c r="I137" s="305"/>
    </row>
    <row r="138" spans="2:10" ht="26.25" thickBot="1" x14ac:dyDescent="0.3">
      <c r="B138" s="638" t="s">
        <v>622</v>
      </c>
      <c r="C138" s="630"/>
      <c r="D138" s="630"/>
      <c r="E138" s="630"/>
      <c r="F138" s="630"/>
      <c r="G138" s="630"/>
      <c r="H138" s="630"/>
      <c r="I138" s="631"/>
    </row>
    <row r="139" spans="2:10" x14ac:dyDescent="0.25">
      <c r="B139" s="167">
        <v>2012</v>
      </c>
      <c r="C139" s="160">
        <v>2732</v>
      </c>
      <c r="D139" s="160">
        <v>4663.5999999999995</v>
      </c>
      <c r="E139" s="160">
        <v>15.2</v>
      </c>
      <c r="F139" s="160">
        <v>16.899999999999999</v>
      </c>
      <c r="G139" s="160" t="s">
        <v>76</v>
      </c>
      <c r="H139" s="160" t="s">
        <v>94</v>
      </c>
      <c r="I139" s="305"/>
    </row>
    <row r="140" spans="2:10" ht="26.25" thickBot="1" x14ac:dyDescent="0.3">
      <c r="B140" s="638" t="s">
        <v>622</v>
      </c>
      <c r="C140" s="630">
        <f t="shared" ref="C140:H140" si="12">IFERROR((C139-C137)/ABS(C137), "")</f>
        <v>9.9815157116451021E-3</v>
      </c>
      <c r="D140" s="630">
        <f t="shared" si="12"/>
        <v>-2.0115557457739039E-3</v>
      </c>
      <c r="E140" s="630">
        <f t="shared" si="12"/>
        <v>-0.35319148936170208</v>
      </c>
      <c r="F140" s="630">
        <f t="shared" si="12"/>
        <v>-7.6502732240437271E-2</v>
      </c>
      <c r="G140" s="630" t="str">
        <f t="shared" si="12"/>
        <v/>
      </c>
      <c r="H140" s="630" t="str">
        <f t="shared" si="12"/>
        <v/>
      </c>
      <c r="I140" s="631"/>
    </row>
    <row r="141" spans="2:10" x14ac:dyDescent="0.25">
      <c r="B141" s="167">
        <v>2013</v>
      </c>
      <c r="C141" s="160">
        <v>2754.7</v>
      </c>
      <c r="D141" s="160">
        <v>4681.8</v>
      </c>
      <c r="E141" s="160">
        <v>13.8</v>
      </c>
      <c r="F141" s="160">
        <v>15.5</v>
      </c>
      <c r="G141" s="160" t="s">
        <v>76</v>
      </c>
      <c r="H141" s="160" t="s">
        <v>94</v>
      </c>
      <c r="I141" s="305"/>
    </row>
    <row r="142" spans="2:10" ht="26.25" thickBot="1" x14ac:dyDescent="0.3">
      <c r="B142" s="638" t="s">
        <v>622</v>
      </c>
      <c r="C142" s="630">
        <f t="shared" ref="C142:H142" si="13">IFERROR((C141-C139)/ABS(C139), "")</f>
        <v>8.3089311859442967E-3</v>
      </c>
      <c r="D142" s="630">
        <f t="shared" si="13"/>
        <v>3.9025645424137427E-3</v>
      </c>
      <c r="E142" s="630">
        <f t="shared" si="13"/>
        <v>-9.2105263157894648E-2</v>
      </c>
      <c r="F142" s="630">
        <f t="shared" si="13"/>
        <v>-8.2840236686390456E-2</v>
      </c>
      <c r="G142" s="630" t="str">
        <f t="shared" si="13"/>
        <v/>
      </c>
      <c r="H142" s="630" t="str">
        <f t="shared" si="13"/>
        <v/>
      </c>
      <c r="I142" s="631"/>
    </row>
    <row r="143" spans="2:10" x14ac:dyDescent="0.25">
      <c r="B143" s="167">
        <v>2014</v>
      </c>
      <c r="C143" s="160">
        <v>2802.4</v>
      </c>
      <c r="D143" s="160">
        <v>4867.7000000000007</v>
      </c>
      <c r="E143" s="160">
        <v>27.200000000000003</v>
      </c>
      <c r="F143" s="160">
        <v>18.3</v>
      </c>
      <c r="G143" s="160" t="s">
        <v>76</v>
      </c>
      <c r="H143" s="160" t="s">
        <v>94</v>
      </c>
      <c r="I143" s="305"/>
    </row>
    <row r="144" spans="2:10" ht="26.25" thickBot="1" x14ac:dyDescent="0.3">
      <c r="B144" s="638" t="s">
        <v>622</v>
      </c>
      <c r="C144" s="630">
        <f t="shared" ref="C144:H144" si="14">IFERROR((C143-C141)/ABS(C141), "")</f>
        <v>1.7315860166261399E-2</v>
      </c>
      <c r="D144" s="630">
        <f t="shared" si="14"/>
        <v>3.9706950318253775E-2</v>
      </c>
      <c r="E144" s="630">
        <f t="shared" si="14"/>
        <v>0.97101449275362328</v>
      </c>
      <c r="F144" s="630">
        <f t="shared" si="14"/>
        <v>0.18064516129032263</v>
      </c>
      <c r="G144" s="630" t="str">
        <f t="shared" si="14"/>
        <v/>
      </c>
      <c r="H144" s="630" t="str">
        <f t="shared" si="14"/>
        <v/>
      </c>
      <c r="I144" s="631"/>
    </row>
    <row r="145" spans="2:12" x14ac:dyDescent="0.25">
      <c r="B145" s="167">
        <v>2015</v>
      </c>
      <c r="C145" s="160">
        <v>2866.2000000000003</v>
      </c>
      <c r="D145" s="160">
        <v>4804.0000000000018</v>
      </c>
      <c r="E145" s="160">
        <v>16.200000000000003</v>
      </c>
      <c r="F145" s="160">
        <v>7.4</v>
      </c>
      <c r="G145" s="160" t="s">
        <v>76</v>
      </c>
      <c r="H145" s="160" t="s">
        <v>94</v>
      </c>
      <c r="I145" s="305"/>
    </row>
    <row r="146" spans="2:12" ht="26.25" thickBot="1" x14ac:dyDescent="0.3">
      <c r="B146" s="638" t="s">
        <v>622</v>
      </c>
      <c r="C146" s="630">
        <f t="shared" ref="C146:H146" si="15">IFERROR((C145-C143)/ABS(C143), "")</f>
        <v>2.2766200399657502E-2</v>
      </c>
      <c r="D146" s="630">
        <f t="shared" si="15"/>
        <v>-1.3086262505906054E-2</v>
      </c>
      <c r="E146" s="630">
        <f t="shared" si="15"/>
        <v>-0.4044117647058823</v>
      </c>
      <c r="F146" s="630">
        <f t="shared" si="15"/>
        <v>-0.59562841530054644</v>
      </c>
      <c r="G146" s="630" t="str">
        <f t="shared" si="15"/>
        <v/>
      </c>
      <c r="H146" s="630" t="str">
        <f t="shared" si="15"/>
        <v/>
      </c>
      <c r="I146" s="631"/>
    </row>
    <row r="147" spans="2:12" x14ac:dyDescent="0.25">
      <c r="B147" s="167">
        <v>2016</v>
      </c>
      <c r="C147" s="160">
        <v>2847.3</v>
      </c>
      <c r="D147" s="160">
        <v>5037.6999999999989</v>
      </c>
      <c r="E147" s="160">
        <v>18.7</v>
      </c>
      <c r="F147" s="160">
        <v>8</v>
      </c>
      <c r="G147" s="160" t="s">
        <v>76</v>
      </c>
      <c r="H147" s="160" t="s">
        <v>94</v>
      </c>
      <c r="I147" s="305"/>
    </row>
    <row r="148" spans="2:12" ht="26.25" thickBot="1" x14ac:dyDescent="0.3">
      <c r="B148" s="638" t="s">
        <v>622</v>
      </c>
      <c r="C148" s="630">
        <f t="shared" ref="C148:H148" si="16">IFERROR((C147-C145)/ABS(C145), "")</f>
        <v>-6.5940967134184942E-3</v>
      </c>
      <c r="D148" s="630">
        <f t="shared" si="16"/>
        <v>4.8646960865944423E-2</v>
      </c>
      <c r="E148" s="630">
        <f t="shared" si="16"/>
        <v>0.15432098765432073</v>
      </c>
      <c r="F148" s="630">
        <f t="shared" si="16"/>
        <v>8.108108108108103E-2</v>
      </c>
      <c r="G148" s="630" t="str">
        <f t="shared" si="16"/>
        <v/>
      </c>
      <c r="H148" s="630" t="str">
        <f t="shared" si="16"/>
        <v/>
      </c>
      <c r="I148" s="631"/>
    </row>
    <row r="149" spans="2:12" x14ac:dyDescent="0.25">
      <c r="B149" s="167">
        <v>2017</v>
      </c>
      <c r="C149" s="160">
        <v>2909.3</v>
      </c>
      <c r="D149" s="160">
        <v>4956.8999999999996</v>
      </c>
      <c r="E149" s="160">
        <v>22.4</v>
      </c>
      <c r="F149" s="160">
        <v>17.600000000000001</v>
      </c>
      <c r="G149" s="160" t="s">
        <v>76</v>
      </c>
      <c r="H149" s="160" t="s">
        <v>94</v>
      </c>
      <c r="I149" s="305"/>
    </row>
    <row r="150" spans="2:12" ht="26.25" thickBot="1" x14ac:dyDescent="0.3">
      <c r="B150" s="638" t="s">
        <v>622</v>
      </c>
      <c r="C150" s="630">
        <f t="shared" ref="C150:H150" si="17">IFERROR((C149-C147)/ABS(C147), "")</f>
        <v>2.1775014926421522E-2</v>
      </c>
      <c r="D150" s="630">
        <f t="shared" si="17"/>
        <v>-1.6039065446533E-2</v>
      </c>
      <c r="E150" s="630">
        <f t="shared" si="17"/>
        <v>0.19786096256684488</v>
      </c>
      <c r="F150" s="630">
        <f t="shared" si="17"/>
        <v>1.2000000000000002</v>
      </c>
      <c r="G150" s="630" t="str">
        <f t="shared" si="17"/>
        <v/>
      </c>
      <c r="H150" s="630" t="str">
        <f t="shared" si="17"/>
        <v/>
      </c>
      <c r="I150" s="631"/>
      <c r="L150" s="268"/>
    </row>
    <row r="151" spans="2:12" x14ac:dyDescent="0.25">
      <c r="B151" s="167">
        <v>2018</v>
      </c>
      <c r="C151" s="160">
        <v>2985.7</v>
      </c>
      <c r="D151" s="160">
        <v>4871.2000000000007</v>
      </c>
      <c r="E151" s="160">
        <v>22.1</v>
      </c>
      <c r="F151" s="160">
        <v>8.9</v>
      </c>
      <c r="G151" s="160" t="s">
        <v>76</v>
      </c>
      <c r="H151" s="160" t="s">
        <v>94</v>
      </c>
      <c r="I151" s="305">
        <v>10.8</v>
      </c>
    </row>
    <row r="152" spans="2:12" ht="26.25" thickBot="1" x14ac:dyDescent="0.3">
      <c r="B152" s="638" t="s">
        <v>622</v>
      </c>
      <c r="C152" s="630">
        <f t="shared" ref="C152:I152" si="18">IFERROR((C151-C149)/ABS(C149), "")</f>
        <v>2.6260612518475109E-2</v>
      </c>
      <c r="D152" s="630">
        <f t="shared" si="18"/>
        <v>-1.7289031451108338E-2</v>
      </c>
      <c r="E152" s="630">
        <f t="shared" si="18"/>
        <v>-1.3392857142857017E-2</v>
      </c>
      <c r="F152" s="630">
        <f t="shared" si="18"/>
        <v>-0.49431818181818182</v>
      </c>
      <c r="G152" s="630" t="str">
        <f t="shared" si="18"/>
        <v/>
      </c>
      <c r="H152" s="630" t="str">
        <f t="shared" si="18"/>
        <v/>
      </c>
      <c r="I152" s="631" t="str">
        <f t="shared" si="18"/>
        <v/>
      </c>
    </row>
    <row r="153" spans="2:12" x14ac:dyDescent="0.25">
      <c r="B153" s="167">
        <v>2019</v>
      </c>
      <c r="C153" s="160">
        <v>3007.0000000000005</v>
      </c>
      <c r="D153" s="160">
        <v>5145.3000000000011</v>
      </c>
      <c r="E153" s="160">
        <v>21.599999999999998</v>
      </c>
      <c r="F153" s="160">
        <v>12.3</v>
      </c>
      <c r="G153" s="160" t="s">
        <v>76</v>
      </c>
      <c r="H153" s="160" t="s">
        <v>94</v>
      </c>
      <c r="I153" s="305">
        <v>14.5</v>
      </c>
    </row>
    <row r="154" spans="2:12" ht="26.25" thickBot="1" x14ac:dyDescent="0.3">
      <c r="B154" s="638" t="s">
        <v>622</v>
      </c>
      <c r="C154" s="630">
        <f t="shared" ref="C154:I154" si="19">IFERROR((C153-C151)/ABS(C151), "")</f>
        <v>7.1340054258634952E-3</v>
      </c>
      <c r="D154" s="630">
        <f t="shared" si="19"/>
        <v>5.626950238134347E-2</v>
      </c>
      <c r="E154" s="630">
        <f t="shared" si="19"/>
        <v>-2.2624434389140431E-2</v>
      </c>
      <c r="F154" s="630">
        <f t="shared" si="19"/>
        <v>0.3820224719101124</v>
      </c>
      <c r="G154" s="630" t="str">
        <f t="shared" si="19"/>
        <v/>
      </c>
      <c r="H154" s="630" t="str">
        <f t="shared" si="19"/>
        <v/>
      </c>
      <c r="I154" s="631">
        <f t="shared" si="19"/>
        <v>0.3425925925925925</v>
      </c>
    </row>
    <row r="155" spans="2:12" x14ac:dyDescent="0.25">
      <c r="B155" s="167">
        <v>2020</v>
      </c>
      <c r="C155" s="160">
        <v>3028.4</v>
      </c>
      <c r="D155" s="160">
        <v>5241.2999999999984</v>
      </c>
      <c r="E155" s="160">
        <v>18.5</v>
      </c>
      <c r="F155" s="160">
        <v>12.1</v>
      </c>
      <c r="G155" s="160" t="s">
        <v>76</v>
      </c>
      <c r="H155" s="160" t="s">
        <v>94</v>
      </c>
      <c r="I155" s="305">
        <v>17.899999999999999</v>
      </c>
    </row>
    <row r="156" spans="2:12" ht="26.25" thickBot="1" x14ac:dyDescent="0.3">
      <c r="B156" s="638" t="s">
        <v>622</v>
      </c>
      <c r="C156" s="630">
        <f t="shared" ref="C156:I156" si="20">IFERROR((C155-C153)/ABS(C153), "")</f>
        <v>7.1167276355170042E-3</v>
      </c>
      <c r="D156" s="630">
        <f t="shared" si="20"/>
        <v>1.8657804209666541E-2</v>
      </c>
      <c r="E156" s="630">
        <f t="shared" si="20"/>
        <v>-0.14351851851851843</v>
      </c>
      <c r="F156" s="630">
        <f t="shared" si="20"/>
        <v>-1.6260162601626101E-2</v>
      </c>
      <c r="G156" s="630" t="str">
        <f t="shared" si="20"/>
        <v/>
      </c>
      <c r="H156" s="630" t="str">
        <f t="shared" si="20"/>
        <v/>
      </c>
      <c r="I156" s="631">
        <f t="shared" si="20"/>
        <v>0.23448275862068957</v>
      </c>
    </row>
    <row r="157" spans="2:12" x14ac:dyDescent="0.25">
      <c r="B157" s="167">
        <v>2021</v>
      </c>
      <c r="C157" s="160">
        <v>2972.1999999999994</v>
      </c>
      <c r="D157" s="160">
        <v>5247.1000000000013</v>
      </c>
      <c r="E157" s="160">
        <v>19.600000000000001</v>
      </c>
      <c r="F157" s="160">
        <v>14</v>
      </c>
      <c r="G157" s="160" t="s">
        <v>76</v>
      </c>
      <c r="H157" s="160" t="s">
        <v>94</v>
      </c>
      <c r="I157" s="305">
        <v>31.700000000000003</v>
      </c>
    </row>
    <row r="158" spans="2:12" ht="26.25" thickBot="1" x14ac:dyDescent="0.3">
      <c r="B158" s="638" t="s">
        <v>622</v>
      </c>
      <c r="C158" s="630">
        <f t="shared" ref="C158:I158" si="21">IFERROR((C157-C155)/ABS(C155), "")</f>
        <v>-1.8557654206842137E-2</v>
      </c>
      <c r="D158" s="630">
        <f t="shared" si="21"/>
        <v>1.1065956919090517E-3</v>
      </c>
      <c r="E158" s="630">
        <f t="shared" si="21"/>
        <v>5.9459459459459539E-2</v>
      </c>
      <c r="F158" s="630">
        <f t="shared" si="21"/>
        <v>0.15702479338842978</v>
      </c>
      <c r="G158" s="630" t="str">
        <f t="shared" si="21"/>
        <v/>
      </c>
      <c r="H158" s="630" t="str">
        <f t="shared" si="21"/>
        <v/>
      </c>
      <c r="I158" s="631">
        <f t="shared" si="21"/>
        <v>0.77094972067039136</v>
      </c>
    </row>
    <row r="159" spans="2:12" x14ac:dyDescent="0.25">
      <c r="B159" s="167">
        <v>2022</v>
      </c>
      <c r="C159" s="160">
        <v>2844.9</v>
      </c>
      <c r="D159" s="160">
        <v>5236.6999999999989</v>
      </c>
      <c r="E159" s="160">
        <v>24.599999999999998</v>
      </c>
      <c r="F159" s="160">
        <v>10.7</v>
      </c>
      <c r="G159" s="160" t="s">
        <v>76</v>
      </c>
      <c r="H159" s="160" t="s">
        <v>94</v>
      </c>
      <c r="I159" s="305">
        <v>63.099999999999994</v>
      </c>
    </row>
    <row r="160" spans="2:12" ht="26.25" thickBot="1" x14ac:dyDescent="0.3">
      <c r="B160" s="638" t="s">
        <v>622</v>
      </c>
      <c r="C160" s="630">
        <f t="shared" ref="C160:I160" si="22">IFERROR((C159-C157)/ABS(C157), "")</f>
        <v>-4.2830226768050365E-2</v>
      </c>
      <c r="D160" s="630">
        <f t="shared" si="22"/>
        <v>-1.9820472260872412E-3</v>
      </c>
      <c r="E160" s="630">
        <f t="shared" si="22"/>
        <v>0.25510204081632631</v>
      </c>
      <c r="F160" s="630">
        <f t="shared" si="22"/>
        <v>-0.23571428571428577</v>
      </c>
      <c r="G160" s="630" t="str">
        <f t="shared" si="22"/>
        <v/>
      </c>
      <c r="H160" s="630" t="str">
        <f t="shared" si="22"/>
        <v/>
      </c>
      <c r="I160" s="631">
        <f t="shared" si="22"/>
        <v>0.99053627760252327</v>
      </c>
    </row>
    <row r="161" spans="2:11" x14ac:dyDescent="0.25">
      <c r="B161" s="167">
        <v>2023</v>
      </c>
      <c r="C161" s="160">
        <v>2774.2999999999997</v>
      </c>
      <c r="D161" s="160">
        <v>5059.3</v>
      </c>
      <c r="E161" s="160">
        <v>23.1</v>
      </c>
      <c r="F161" s="160">
        <v>4.5</v>
      </c>
      <c r="G161" s="160" t="s">
        <v>76</v>
      </c>
      <c r="H161" s="160" t="s">
        <v>94</v>
      </c>
      <c r="I161" s="305">
        <v>102.00000000000001</v>
      </c>
    </row>
    <row r="162" spans="2:11" ht="26.25" thickBot="1" x14ac:dyDescent="0.3">
      <c r="B162" s="638" t="s">
        <v>622</v>
      </c>
      <c r="C162" s="630">
        <f t="shared" ref="C162:I164" si="23">IFERROR((C161-C159)/ABS(C159), "")</f>
        <v>-2.4816338008365975E-2</v>
      </c>
      <c r="D162" s="630">
        <f t="shared" si="23"/>
        <v>-3.3876296140699057E-2</v>
      </c>
      <c r="E162" s="630">
        <f t="shared" si="23"/>
        <v>-6.0975609756097421E-2</v>
      </c>
      <c r="F162" s="630">
        <f t="shared" si="23"/>
        <v>-0.57943925233644855</v>
      </c>
      <c r="G162" s="630" t="str">
        <f t="shared" si="23"/>
        <v/>
      </c>
      <c r="H162" s="630" t="str">
        <f t="shared" si="23"/>
        <v/>
      </c>
      <c r="I162" s="631">
        <f t="shared" si="23"/>
        <v>0.6164817749603807</v>
      </c>
    </row>
    <row r="163" spans="2:11" x14ac:dyDescent="0.25">
      <c r="B163" s="167">
        <v>2024</v>
      </c>
      <c r="C163" s="160">
        <v>2723.2000000000003</v>
      </c>
      <c r="D163" s="160">
        <v>5241.2999999999975</v>
      </c>
      <c r="E163" s="160">
        <v>25.200000000000003</v>
      </c>
      <c r="F163" s="160" t="s">
        <v>94</v>
      </c>
      <c r="G163" s="160">
        <v>7.4</v>
      </c>
      <c r="H163" s="160" t="s">
        <v>94</v>
      </c>
      <c r="I163" s="305">
        <v>121.60000000000001</v>
      </c>
    </row>
    <row r="164" spans="2:11" ht="25.5" x14ac:dyDescent="0.25">
      <c r="B164" s="632" t="s">
        <v>622</v>
      </c>
      <c r="C164" s="633">
        <f t="shared" si="23"/>
        <v>-1.8419060663951072E-2</v>
      </c>
      <c r="D164" s="633">
        <f t="shared" si="23"/>
        <v>3.5973355997864775E-2</v>
      </c>
      <c r="E164" s="633">
        <f t="shared" si="23"/>
        <v>9.0909090909090967E-2</v>
      </c>
      <c r="F164" s="633" t="str">
        <f t="shared" si="23"/>
        <v/>
      </c>
      <c r="G164" s="633" t="str">
        <f t="shared" si="23"/>
        <v/>
      </c>
      <c r="H164" s="633" t="str">
        <f t="shared" si="23"/>
        <v/>
      </c>
      <c r="I164" s="634">
        <f t="shared" si="23"/>
        <v>0.19215686274509797</v>
      </c>
    </row>
    <row r="165" spans="2:11" x14ac:dyDescent="0.25">
      <c r="B165" s="822" t="s">
        <v>771</v>
      </c>
    </row>
    <row r="166" spans="2:11" x14ac:dyDescent="0.25">
      <c r="B166" s="823" t="s">
        <v>1151</v>
      </c>
    </row>
    <row r="167" spans="2:11" x14ac:dyDescent="0.25">
      <c r="B167" s="264"/>
    </row>
    <row r="168" spans="2:11" ht="14.25" customHeight="1" x14ac:dyDescent="0.25">
      <c r="B168" s="261" t="s">
        <v>930</v>
      </c>
    </row>
    <row r="169" spans="2:11" ht="62.25" customHeight="1" thickBot="1" x14ac:dyDescent="0.3">
      <c r="B169" s="592"/>
      <c r="C169" s="592" t="s">
        <v>72</v>
      </c>
      <c r="D169" s="592" t="s">
        <v>73</v>
      </c>
      <c r="E169" s="592" t="s">
        <v>74</v>
      </c>
      <c r="F169" s="592" t="s">
        <v>66</v>
      </c>
      <c r="G169" s="592" t="s">
        <v>77</v>
      </c>
      <c r="H169" s="592" t="s">
        <v>75</v>
      </c>
      <c r="I169" s="595" t="s">
        <v>78</v>
      </c>
    </row>
    <row r="170" spans="2:11" ht="14.25" customHeight="1" thickBot="1" x14ac:dyDescent="0.3">
      <c r="B170" s="594" t="s">
        <v>5</v>
      </c>
      <c r="C170" s="715">
        <v>0.91006903642773207</v>
      </c>
      <c r="D170" s="715">
        <v>0.85282277297617015</v>
      </c>
      <c r="E170" s="715">
        <v>1</v>
      </c>
      <c r="F170" s="715" t="s">
        <v>94</v>
      </c>
      <c r="G170" s="715">
        <v>0.91891891891891886</v>
      </c>
      <c r="H170" s="715" t="s">
        <v>94</v>
      </c>
      <c r="I170" s="716">
        <v>0.90460526315789469</v>
      </c>
      <c r="K170" s="275"/>
    </row>
    <row r="171" spans="2:11" x14ac:dyDescent="0.25">
      <c r="B171" s="593" t="s">
        <v>6</v>
      </c>
      <c r="C171" s="717">
        <v>8.9930963572267958E-2</v>
      </c>
      <c r="D171" s="717">
        <v>0.14717722702382999</v>
      </c>
      <c r="E171" s="717">
        <v>0</v>
      </c>
      <c r="F171" s="717" t="s">
        <v>94</v>
      </c>
      <c r="G171" s="717">
        <v>8.1081081081081086E-2</v>
      </c>
      <c r="H171" s="717" t="s">
        <v>94</v>
      </c>
      <c r="I171" s="718">
        <v>9.5394736842105268E-2</v>
      </c>
    </row>
    <row r="172" spans="2:11" x14ac:dyDescent="0.25">
      <c r="B172" s="822" t="s">
        <v>771</v>
      </c>
    </row>
    <row r="173" spans="2:11" x14ac:dyDescent="0.25">
      <c r="B173" s="264"/>
    </row>
    <row r="174" spans="2:11" ht="17.25" customHeight="1" x14ac:dyDescent="0.25">
      <c r="B174" s="261" t="s">
        <v>931</v>
      </c>
    </row>
    <row r="175" spans="2:11" ht="74.25" customHeight="1" thickBot="1" x14ac:dyDescent="0.3">
      <c r="B175" s="592"/>
      <c r="C175" s="748" t="s">
        <v>1014</v>
      </c>
      <c r="D175" s="748" t="s">
        <v>1015</v>
      </c>
      <c r="E175" s="748" t="s">
        <v>1016</v>
      </c>
      <c r="F175" s="592" t="s">
        <v>66</v>
      </c>
      <c r="G175" s="592" t="s">
        <v>77</v>
      </c>
      <c r="H175" s="592" t="s">
        <v>75</v>
      </c>
      <c r="I175" s="595" t="s">
        <v>78</v>
      </c>
    </row>
    <row r="176" spans="2:11" ht="17.25" customHeight="1" x14ac:dyDescent="0.25">
      <c r="B176" s="167">
        <v>2011</v>
      </c>
      <c r="C176" s="146">
        <v>69172516</v>
      </c>
      <c r="D176" s="146">
        <v>316759111</v>
      </c>
      <c r="E176" s="146">
        <v>898070</v>
      </c>
      <c r="F176" s="146">
        <v>4118416</v>
      </c>
      <c r="G176" s="146" t="s">
        <v>76</v>
      </c>
      <c r="H176" s="146">
        <v>1974403</v>
      </c>
      <c r="I176" s="299"/>
    </row>
    <row r="177" spans="2:9" ht="26.25" thickBot="1" x14ac:dyDescent="0.3">
      <c r="B177" s="638" t="s">
        <v>622</v>
      </c>
      <c r="C177" s="630"/>
      <c r="D177" s="630"/>
      <c r="E177" s="630"/>
      <c r="F177" s="630"/>
      <c r="G177" s="630"/>
      <c r="H177" s="630"/>
      <c r="I177" s="631"/>
    </row>
    <row r="178" spans="2:9" x14ac:dyDescent="0.25">
      <c r="B178" s="167">
        <v>2012</v>
      </c>
      <c r="C178" s="146">
        <v>73246870</v>
      </c>
      <c r="D178" s="146">
        <v>332784921</v>
      </c>
      <c r="E178" s="146">
        <v>880695</v>
      </c>
      <c r="F178" s="146">
        <v>5332131</v>
      </c>
      <c r="G178" s="146" t="s">
        <v>76</v>
      </c>
      <c r="H178" s="146">
        <v>2037990</v>
      </c>
      <c r="I178" s="299"/>
    </row>
    <row r="179" spans="2:9" ht="26.25" thickBot="1" x14ac:dyDescent="0.3">
      <c r="B179" s="638" t="s">
        <v>622</v>
      </c>
      <c r="C179" s="630">
        <f t="shared" ref="C179:H179" si="24">IFERROR((C178-C176)/ABS(C176), "")</f>
        <v>5.8901341683162141E-2</v>
      </c>
      <c r="D179" s="630">
        <f t="shared" si="24"/>
        <v>5.0593051449749772E-2</v>
      </c>
      <c r="E179" s="630">
        <f t="shared" si="24"/>
        <v>-1.9347044217043214E-2</v>
      </c>
      <c r="F179" s="630">
        <f t="shared" si="24"/>
        <v>0.29470432321552753</v>
      </c>
      <c r="G179" s="630" t="str">
        <f t="shared" si="24"/>
        <v/>
      </c>
      <c r="H179" s="630">
        <f t="shared" si="24"/>
        <v>3.2205684452464869E-2</v>
      </c>
      <c r="I179" s="631"/>
    </row>
    <row r="180" spans="2:9" x14ac:dyDescent="0.25">
      <c r="B180" s="167">
        <v>2013</v>
      </c>
      <c r="C180" s="146">
        <v>78612062</v>
      </c>
      <c r="D180" s="146">
        <v>349158711</v>
      </c>
      <c r="E180" s="146">
        <v>991835</v>
      </c>
      <c r="F180" s="146">
        <v>6853807</v>
      </c>
      <c r="G180" s="146" t="s">
        <v>76</v>
      </c>
      <c r="H180" s="146">
        <v>1538853</v>
      </c>
      <c r="I180" s="299"/>
    </row>
    <row r="181" spans="2:9" ht="26.25" thickBot="1" x14ac:dyDescent="0.3">
      <c r="B181" s="638" t="s">
        <v>622</v>
      </c>
      <c r="C181" s="630">
        <f t="shared" ref="C181:H181" si="25">IFERROR((C180-C178)/ABS(C178), "")</f>
        <v>7.3248071897133629E-2</v>
      </c>
      <c r="D181" s="630">
        <f t="shared" si="25"/>
        <v>4.9202319476488537E-2</v>
      </c>
      <c r="E181" s="630">
        <f t="shared" si="25"/>
        <v>0.12619578855335842</v>
      </c>
      <c r="F181" s="630">
        <f t="shared" si="25"/>
        <v>0.28537858503476377</v>
      </c>
      <c r="G181" s="630" t="str">
        <f t="shared" si="25"/>
        <v/>
      </c>
      <c r="H181" s="630">
        <f t="shared" si="25"/>
        <v>-0.24491631460409521</v>
      </c>
      <c r="I181" s="631"/>
    </row>
    <row r="182" spans="2:9" x14ac:dyDescent="0.25">
      <c r="B182" s="167">
        <v>2014</v>
      </c>
      <c r="C182" s="146">
        <v>87422221</v>
      </c>
      <c r="D182" s="146">
        <v>362024911</v>
      </c>
      <c r="E182" s="146">
        <v>981711</v>
      </c>
      <c r="F182" s="146">
        <v>7726812</v>
      </c>
      <c r="G182" s="146" t="s">
        <v>76</v>
      </c>
      <c r="H182" s="146">
        <v>1685095</v>
      </c>
      <c r="I182" s="299"/>
    </row>
    <row r="183" spans="2:9" ht="26.25" thickBot="1" x14ac:dyDescent="0.3">
      <c r="B183" s="638" t="s">
        <v>622</v>
      </c>
      <c r="C183" s="630">
        <f t="shared" ref="C183:H183" si="26">IFERROR((C182-C180)/ABS(C180), "")</f>
        <v>0.11207133836535162</v>
      </c>
      <c r="D183" s="630">
        <f t="shared" si="26"/>
        <v>3.6849145086917223E-2</v>
      </c>
      <c r="E183" s="630">
        <f t="shared" si="26"/>
        <v>-1.0207342955229449E-2</v>
      </c>
      <c r="F183" s="630">
        <f t="shared" si="26"/>
        <v>0.127375194545163</v>
      </c>
      <c r="G183" s="630" t="str">
        <f t="shared" si="26"/>
        <v/>
      </c>
      <c r="H183" s="630">
        <f t="shared" si="26"/>
        <v>9.5033118822915513E-2</v>
      </c>
      <c r="I183" s="631"/>
    </row>
    <row r="184" spans="2:9" x14ac:dyDescent="0.25">
      <c r="B184" s="167">
        <v>2015</v>
      </c>
      <c r="C184" s="146">
        <v>90244609</v>
      </c>
      <c r="D184" s="146">
        <v>363034968</v>
      </c>
      <c r="E184" s="146">
        <v>971098</v>
      </c>
      <c r="F184" s="146">
        <v>10383227</v>
      </c>
      <c r="G184" s="146" t="s">
        <v>76</v>
      </c>
      <c r="H184" s="146">
        <v>1871087</v>
      </c>
      <c r="I184" s="299"/>
    </row>
    <row r="185" spans="2:9" ht="26.25" thickBot="1" x14ac:dyDescent="0.3">
      <c r="B185" s="638" t="s">
        <v>622</v>
      </c>
      <c r="C185" s="630">
        <f t="shared" ref="C185:H185" si="27">IFERROR((C184-C182)/ABS(C182), "")</f>
        <v>3.2284560695386585E-2</v>
      </c>
      <c r="D185" s="630">
        <f t="shared" si="27"/>
        <v>2.7900207121382319E-3</v>
      </c>
      <c r="E185" s="630">
        <f t="shared" si="27"/>
        <v>-1.0810717206998801E-2</v>
      </c>
      <c r="F185" s="630">
        <f t="shared" si="27"/>
        <v>0.34379185102471754</v>
      </c>
      <c r="G185" s="630" t="str">
        <f t="shared" si="27"/>
        <v/>
      </c>
      <c r="H185" s="630">
        <f t="shared" si="27"/>
        <v>0.11037478599129426</v>
      </c>
      <c r="I185" s="631"/>
    </row>
    <row r="186" spans="2:9" x14ac:dyDescent="0.25">
      <c r="B186" s="167">
        <v>2016</v>
      </c>
      <c r="C186" s="146">
        <v>94500159</v>
      </c>
      <c r="D186" s="146">
        <v>362008375</v>
      </c>
      <c r="E186" s="146">
        <v>974614</v>
      </c>
      <c r="F186" s="146">
        <v>11789080</v>
      </c>
      <c r="G186" s="146" t="s">
        <v>76</v>
      </c>
      <c r="H186" s="146">
        <v>2006778</v>
      </c>
      <c r="I186" s="299"/>
    </row>
    <row r="187" spans="2:9" ht="26.25" thickBot="1" x14ac:dyDescent="0.3">
      <c r="B187" s="638" t="s">
        <v>622</v>
      </c>
      <c r="C187" s="630">
        <f t="shared" ref="C187:H187" si="28">IFERROR((C186-C184)/ABS(C184), "")</f>
        <v>4.7155725390754369E-2</v>
      </c>
      <c r="D187" s="630">
        <f t="shared" si="28"/>
        <v>-2.8278074854761648E-3</v>
      </c>
      <c r="E187" s="630">
        <f t="shared" si="28"/>
        <v>3.6206438485096252E-3</v>
      </c>
      <c r="F187" s="630">
        <f t="shared" si="28"/>
        <v>0.13539653905283974</v>
      </c>
      <c r="G187" s="630" t="str">
        <f t="shared" si="28"/>
        <v/>
      </c>
      <c r="H187" s="630">
        <f t="shared" si="28"/>
        <v>7.2519877482981818E-2</v>
      </c>
      <c r="I187" s="631"/>
    </row>
    <row r="188" spans="2:9" x14ac:dyDescent="0.25">
      <c r="B188" s="167">
        <v>2017</v>
      </c>
      <c r="C188" s="146">
        <v>96022575</v>
      </c>
      <c r="D188" s="146">
        <v>362587388</v>
      </c>
      <c r="E188" s="146">
        <v>1007679</v>
      </c>
      <c r="F188" s="146">
        <v>12556314</v>
      </c>
      <c r="G188" s="146" t="s">
        <v>76</v>
      </c>
      <c r="H188" s="146">
        <v>1941711</v>
      </c>
      <c r="I188" s="299"/>
    </row>
    <row r="189" spans="2:9" ht="26.25" thickBot="1" x14ac:dyDescent="0.3">
      <c r="B189" s="638" t="s">
        <v>622</v>
      </c>
      <c r="C189" s="630">
        <f t="shared" ref="C189:H189" si="29">IFERROR((C188-C186)/ABS(C186), "")</f>
        <v>1.6110195116179647E-2</v>
      </c>
      <c r="D189" s="630">
        <f t="shared" si="29"/>
        <v>1.5994464216470129E-3</v>
      </c>
      <c r="E189" s="630">
        <f t="shared" si="29"/>
        <v>3.3926251828929194E-2</v>
      </c>
      <c r="F189" s="630">
        <f t="shared" si="29"/>
        <v>6.5080057137622271E-2</v>
      </c>
      <c r="G189" s="630" t="str">
        <f t="shared" si="29"/>
        <v/>
      </c>
      <c r="H189" s="630">
        <f t="shared" si="29"/>
        <v>-3.242361636414192E-2</v>
      </c>
      <c r="I189" s="631"/>
    </row>
    <row r="190" spans="2:9" x14ac:dyDescent="0.25">
      <c r="B190" s="167">
        <v>2018</v>
      </c>
      <c r="C190" s="146">
        <v>107365022</v>
      </c>
      <c r="D190" s="146">
        <v>413709493</v>
      </c>
      <c r="E190" s="146">
        <v>1123668</v>
      </c>
      <c r="F190" s="146">
        <v>12846409</v>
      </c>
      <c r="G190" s="146" t="s">
        <v>76</v>
      </c>
      <c r="H190" s="146">
        <v>2730885</v>
      </c>
      <c r="I190" s="299">
        <v>361485</v>
      </c>
    </row>
    <row r="191" spans="2:9" ht="26.25" thickBot="1" x14ac:dyDescent="0.3">
      <c r="B191" s="638" t="s">
        <v>622</v>
      </c>
      <c r="C191" s="630">
        <f t="shared" ref="C191:I191" si="30">IFERROR((C190-C188)/ABS(C188), "")</f>
        <v>0.11812271228927156</v>
      </c>
      <c r="D191" s="630">
        <f t="shared" si="30"/>
        <v>0.14099250743933764</v>
      </c>
      <c r="E191" s="630">
        <f t="shared" si="30"/>
        <v>0.11510510787661547</v>
      </c>
      <c r="F191" s="630">
        <f t="shared" si="30"/>
        <v>2.31035158885004E-2</v>
      </c>
      <c r="G191" s="630" t="str">
        <f t="shared" si="30"/>
        <v/>
      </c>
      <c r="H191" s="630">
        <f t="shared" si="30"/>
        <v>0.40643226515171416</v>
      </c>
      <c r="I191" s="631" t="str">
        <f t="shared" si="30"/>
        <v/>
      </c>
    </row>
    <row r="192" spans="2:9" x14ac:dyDescent="0.25">
      <c r="B192" s="167">
        <v>2019</v>
      </c>
      <c r="C192" s="146">
        <v>115633979</v>
      </c>
      <c r="D192" s="146">
        <v>429493513</v>
      </c>
      <c r="E192" s="146">
        <v>1285167</v>
      </c>
      <c r="F192" s="146">
        <v>12706294</v>
      </c>
      <c r="G192" s="146" t="s">
        <v>76</v>
      </c>
      <c r="H192" s="146">
        <v>2832463</v>
      </c>
      <c r="I192" s="299">
        <v>524915</v>
      </c>
    </row>
    <row r="193" spans="2:9" ht="26.25" thickBot="1" x14ac:dyDescent="0.3">
      <c r="B193" s="638" t="s">
        <v>622</v>
      </c>
      <c r="C193" s="630">
        <f t="shared" ref="C193:I193" si="31">IFERROR((C192-C190)/ABS(C190), "")</f>
        <v>7.7017233787741418E-2</v>
      </c>
      <c r="D193" s="630">
        <f t="shared" si="31"/>
        <v>3.8152424024749172E-2</v>
      </c>
      <c r="E193" s="630">
        <f t="shared" si="31"/>
        <v>0.14372483687352491</v>
      </c>
      <c r="F193" s="630">
        <f t="shared" si="31"/>
        <v>-1.0906939051994998E-2</v>
      </c>
      <c r="G193" s="630" t="str">
        <f t="shared" si="31"/>
        <v/>
      </c>
      <c r="H193" s="630">
        <f t="shared" si="31"/>
        <v>3.7196000563919758E-2</v>
      </c>
      <c r="I193" s="631">
        <f t="shared" si="31"/>
        <v>0.45210727969348657</v>
      </c>
    </row>
    <row r="194" spans="2:9" x14ac:dyDescent="0.25">
      <c r="B194" s="167">
        <v>2020</v>
      </c>
      <c r="C194" s="146">
        <v>120055547</v>
      </c>
      <c r="D194" s="146">
        <v>444963672</v>
      </c>
      <c r="E194" s="146">
        <v>630545</v>
      </c>
      <c r="F194" s="146">
        <v>11057272</v>
      </c>
      <c r="G194" s="146" t="s">
        <v>76</v>
      </c>
      <c r="H194" s="146">
        <v>2790400</v>
      </c>
      <c r="I194" s="299">
        <v>601298</v>
      </c>
    </row>
    <row r="195" spans="2:9" ht="26.25" thickBot="1" x14ac:dyDescent="0.3">
      <c r="B195" s="638" t="s">
        <v>622</v>
      </c>
      <c r="C195" s="630">
        <f t="shared" ref="C195:I195" si="32">IFERROR((C194-C192)/ABS(C192), "")</f>
        <v>3.8237618719321249E-2</v>
      </c>
      <c r="D195" s="630">
        <f t="shared" si="32"/>
        <v>3.6019540532618008E-2</v>
      </c>
      <c r="E195" s="630">
        <f t="shared" si="32"/>
        <v>-0.50936726511029307</v>
      </c>
      <c r="F195" s="630">
        <f t="shared" si="32"/>
        <v>-0.12977993425935211</v>
      </c>
      <c r="G195" s="630" t="str">
        <f t="shared" si="32"/>
        <v/>
      </c>
      <c r="H195" s="630">
        <f t="shared" si="32"/>
        <v>-1.4850326376725839E-2</v>
      </c>
      <c r="I195" s="631">
        <f t="shared" si="32"/>
        <v>0.14551498814093711</v>
      </c>
    </row>
    <row r="196" spans="2:9" x14ac:dyDescent="0.25">
      <c r="B196" s="167">
        <v>2021</v>
      </c>
      <c r="C196" s="146">
        <v>121302600</v>
      </c>
      <c r="D196" s="146">
        <v>445589400</v>
      </c>
      <c r="E196" s="146">
        <v>578488</v>
      </c>
      <c r="F196" s="146">
        <v>11369061</v>
      </c>
      <c r="G196" s="146" t="s">
        <v>76</v>
      </c>
      <c r="H196" s="146">
        <v>2872048</v>
      </c>
      <c r="I196" s="299">
        <v>1010280</v>
      </c>
    </row>
    <row r="197" spans="2:9" ht="26.25" thickBot="1" x14ac:dyDescent="0.3">
      <c r="B197" s="638" t="s">
        <v>622</v>
      </c>
      <c r="C197" s="630">
        <f t="shared" ref="C197:I197" si="33">IFERROR((C196-C194)/ABS(C194), "")</f>
        <v>1.0387300138659981E-2</v>
      </c>
      <c r="D197" s="630">
        <f t="shared" si="33"/>
        <v>1.4062451372434737E-3</v>
      </c>
      <c r="E197" s="630">
        <f t="shared" si="33"/>
        <v>-8.2558738868756393E-2</v>
      </c>
      <c r="F197" s="630">
        <f t="shared" si="33"/>
        <v>2.8197642239423972E-2</v>
      </c>
      <c r="G197" s="630" t="str">
        <f t="shared" si="33"/>
        <v/>
      </c>
      <c r="H197" s="630">
        <f t="shared" si="33"/>
        <v>2.926032110091743E-2</v>
      </c>
      <c r="I197" s="631">
        <f t="shared" si="33"/>
        <v>0.68016524252533683</v>
      </c>
    </row>
    <row r="198" spans="2:9" x14ac:dyDescent="0.25">
      <c r="B198" s="167">
        <v>2022</v>
      </c>
      <c r="C198" s="146">
        <v>118316621</v>
      </c>
      <c r="D198" s="146">
        <v>459408498</v>
      </c>
      <c r="E198" s="146">
        <v>868281</v>
      </c>
      <c r="F198" s="146">
        <v>11989405</v>
      </c>
      <c r="G198" s="146" t="s">
        <v>76</v>
      </c>
      <c r="H198" s="146">
        <v>2988329</v>
      </c>
      <c r="I198" s="299">
        <v>1866039</v>
      </c>
    </row>
    <row r="199" spans="2:9" ht="26.25" thickBot="1" x14ac:dyDescent="0.3">
      <c r="B199" s="638" t="s">
        <v>622</v>
      </c>
      <c r="C199" s="630">
        <f t="shared" ref="C199:I199" si="34">IFERROR((C198-C196)/ABS(C196), "")</f>
        <v>-2.4615952172500837E-2</v>
      </c>
      <c r="D199" s="630">
        <f t="shared" si="34"/>
        <v>3.1013076163840522E-2</v>
      </c>
      <c r="E199" s="630">
        <f t="shared" si="34"/>
        <v>0.50094902573605671</v>
      </c>
      <c r="F199" s="630">
        <f t="shared" si="34"/>
        <v>5.4564224785142765E-2</v>
      </c>
      <c r="G199" s="630" t="str">
        <f t="shared" si="34"/>
        <v/>
      </c>
      <c r="H199" s="630">
        <f t="shared" si="34"/>
        <v>4.0487136705236126E-2</v>
      </c>
      <c r="I199" s="631">
        <f t="shared" si="34"/>
        <v>0.84705131250742371</v>
      </c>
    </row>
    <row r="200" spans="2:9" x14ac:dyDescent="0.25">
      <c r="B200" s="167">
        <v>2023</v>
      </c>
      <c r="C200" s="146">
        <v>130669100</v>
      </c>
      <c r="D200" s="146">
        <v>516990927</v>
      </c>
      <c r="E200" s="146">
        <v>1560952</v>
      </c>
      <c r="F200" s="146">
        <v>14992566</v>
      </c>
      <c r="G200" s="146" t="s">
        <v>76</v>
      </c>
      <c r="H200" s="146">
        <v>3429465</v>
      </c>
      <c r="I200" s="299">
        <v>3591062</v>
      </c>
    </row>
    <row r="201" spans="2:9" ht="26.25" thickBot="1" x14ac:dyDescent="0.3">
      <c r="B201" s="638" t="s">
        <v>622</v>
      </c>
      <c r="C201" s="630">
        <f t="shared" ref="C201:I203" si="35">IFERROR((C200-C198)/ABS(C198), "")</f>
        <v>0.10440189126090746</v>
      </c>
      <c r="D201" s="630">
        <f t="shared" si="35"/>
        <v>0.12534036538435997</v>
      </c>
      <c r="E201" s="630">
        <f t="shared" si="35"/>
        <v>0.79774980680217578</v>
      </c>
      <c r="F201" s="630">
        <f t="shared" si="35"/>
        <v>0.25048457367150412</v>
      </c>
      <c r="G201" s="630" t="str">
        <f t="shared" si="35"/>
        <v/>
      </c>
      <c r="H201" s="630">
        <f t="shared" si="35"/>
        <v>0.14761962287284969</v>
      </c>
      <c r="I201" s="631">
        <f t="shared" si="35"/>
        <v>0.92443030397542603</v>
      </c>
    </row>
    <row r="202" spans="2:9" x14ac:dyDescent="0.25">
      <c r="B202" s="167">
        <v>2024</v>
      </c>
      <c r="C202" s="146">
        <v>145006767</v>
      </c>
      <c r="D202" s="146">
        <v>555646674</v>
      </c>
      <c r="E202" s="146">
        <v>2317388</v>
      </c>
      <c r="F202" s="146">
        <v>16938731</v>
      </c>
      <c r="G202" s="146">
        <v>247900</v>
      </c>
      <c r="H202" s="146">
        <v>3822207</v>
      </c>
      <c r="I202" s="299">
        <v>5982684</v>
      </c>
    </row>
    <row r="203" spans="2:9" ht="25.5" x14ac:dyDescent="0.25">
      <c r="B203" s="632" t="s">
        <v>622</v>
      </c>
      <c r="C203" s="633">
        <f t="shared" si="35"/>
        <v>0.1097250000191323</v>
      </c>
      <c r="D203" s="633">
        <f t="shared" si="35"/>
        <v>7.4770648731326772E-2</v>
      </c>
      <c r="E203" s="633">
        <f t="shared" si="35"/>
        <v>0.4845991420620237</v>
      </c>
      <c r="F203" s="633">
        <f t="shared" si="35"/>
        <v>0.12980866650845493</v>
      </c>
      <c r="G203" s="633" t="str">
        <f t="shared" si="35"/>
        <v/>
      </c>
      <c r="H203" s="633">
        <f t="shared" si="35"/>
        <v>0.11451990325021541</v>
      </c>
      <c r="I203" s="634">
        <f t="shared" si="35"/>
        <v>0.66599295695813665</v>
      </c>
    </row>
    <row r="204" spans="2:9" x14ac:dyDescent="0.25">
      <c r="B204" s="822" t="s">
        <v>771</v>
      </c>
    </row>
    <row r="205" spans="2:9" x14ac:dyDescent="0.25">
      <c r="B205" s="823" t="s">
        <v>1151</v>
      </c>
    </row>
    <row r="206" spans="2:9" x14ac:dyDescent="0.25">
      <c r="B206" s="264"/>
    </row>
    <row r="207" spans="2:9" ht="18.75" customHeight="1" x14ac:dyDescent="0.25">
      <c r="B207" s="261" t="s">
        <v>933</v>
      </c>
    </row>
    <row r="208" spans="2:9" ht="60.75" customHeight="1" thickBot="1" x14ac:dyDescent="0.3">
      <c r="B208" s="592"/>
      <c r="C208" s="748" t="s">
        <v>1014</v>
      </c>
      <c r="D208" s="748" t="s">
        <v>1015</v>
      </c>
      <c r="E208" s="748" t="s">
        <v>1016</v>
      </c>
      <c r="F208" s="592" t="s">
        <v>66</v>
      </c>
      <c r="G208" s="592" t="s">
        <v>77</v>
      </c>
      <c r="H208" s="592" t="s">
        <v>75</v>
      </c>
      <c r="I208" s="595" t="s">
        <v>78</v>
      </c>
    </row>
    <row r="209" spans="2:11" ht="18.75" customHeight="1" x14ac:dyDescent="0.25">
      <c r="B209" s="167">
        <v>2011</v>
      </c>
      <c r="C209" s="146">
        <v>41340238</v>
      </c>
      <c r="D209" s="146">
        <v>147887178</v>
      </c>
      <c r="E209" s="146">
        <v>898070</v>
      </c>
      <c r="F209" s="146">
        <v>2118416</v>
      </c>
      <c r="G209" s="146" t="s">
        <v>76</v>
      </c>
      <c r="H209" s="146">
        <v>1974403</v>
      </c>
      <c r="I209" s="299"/>
    </row>
    <row r="210" spans="2:11" ht="26.25" thickBot="1" x14ac:dyDescent="0.3">
      <c r="B210" s="638" t="s">
        <v>622</v>
      </c>
      <c r="C210" s="630"/>
      <c r="D210" s="630"/>
      <c r="E210" s="630"/>
      <c r="F210" s="630"/>
      <c r="G210" s="630"/>
      <c r="H210" s="630"/>
      <c r="I210" s="631"/>
    </row>
    <row r="211" spans="2:11" x14ac:dyDescent="0.25">
      <c r="B211" s="167">
        <v>2012</v>
      </c>
      <c r="C211" s="146">
        <v>43967140</v>
      </c>
      <c r="D211" s="146">
        <v>159466931</v>
      </c>
      <c r="E211" s="146">
        <v>880695</v>
      </c>
      <c r="F211" s="146">
        <v>3219591</v>
      </c>
      <c r="G211" s="146" t="s">
        <v>76</v>
      </c>
      <c r="H211" s="146">
        <v>2037990</v>
      </c>
      <c r="I211" s="299"/>
    </row>
    <row r="212" spans="2:11" ht="26.25" thickBot="1" x14ac:dyDescent="0.3">
      <c r="B212" s="638" t="s">
        <v>622</v>
      </c>
      <c r="C212" s="630">
        <f t="shared" ref="C212:H212" si="36">IFERROR((C211-C209)/ABS(C209), "")</f>
        <v>6.3543465811686906E-2</v>
      </c>
      <c r="D212" s="630">
        <f t="shared" si="36"/>
        <v>7.8301264224542852E-2</v>
      </c>
      <c r="E212" s="630">
        <f t="shared" si="36"/>
        <v>-1.9347044217043214E-2</v>
      </c>
      <c r="F212" s="630">
        <f t="shared" si="36"/>
        <v>0.51981055656679331</v>
      </c>
      <c r="G212" s="630" t="str">
        <f t="shared" si="36"/>
        <v/>
      </c>
      <c r="H212" s="630">
        <f t="shared" si="36"/>
        <v>3.2205684452464869E-2</v>
      </c>
      <c r="I212" s="631"/>
    </row>
    <row r="213" spans="2:11" x14ac:dyDescent="0.25">
      <c r="B213" s="167">
        <v>2013</v>
      </c>
      <c r="C213" s="146">
        <v>48522062</v>
      </c>
      <c r="D213" s="146">
        <v>170767183</v>
      </c>
      <c r="E213" s="146">
        <v>991835</v>
      </c>
      <c r="F213" s="146">
        <v>4545807</v>
      </c>
      <c r="G213" s="146" t="s">
        <v>76</v>
      </c>
      <c r="H213" s="146">
        <v>1538853</v>
      </c>
      <c r="I213" s="299"/>
    </row>
    <row r="214" spans="2:11" ht="26.25" thickBot="1" x14ac:dyDescent="0.3">
      <c r="B214" s="638" t="s">
        <v>622</v>
      </c>
      <c r="C214" s="630">
        <f t="shared" ref="C214:H214" si="37">IFERROR((C213-C211)/ABS(C211), "")</f>
        <v>0.1035983236571676</v>
      </c>
      <c r="D214" s="630">
        <f t="shared" si="37"/>
        <v>7.0862666818363743E-2</v>
      </c>
      <c r="E214" s="630">
        <f t="shared" si="37"/>
        <v>0.12619578855335842</v>
      </c>
      <c r="F214" s="630">
        <f t="shared" si="37"/>
        <v>0.41192064457876792</v>
      </c>
      <c r="G214" s="630" t="str">
        <f t="shared" si="37"/>
        <v/>
      </c>
      <c r="H214" s="630">
        <f t="shared" si="37"/>
        <v>-0.24491631460409521</v>
      </c>
      <c r="I214" s="631"/>
    </row>
    <row r="215" spans="2:11" x14ac:dyDescent="0.25">
      <c r="B215" s="167">
        <v>2014</v>
      </c>
      <c r="C215" s="146">
        <v>56232221</v>
      </c>
      <c r="D215" s="146">
        <v>174696045</v>
      </c>
      <c r="E215" s="146">
        <v>981711</v>
      </c>
      <c r="F215" s="146">
        <v>5266812</v>
      </c>
      <c r="G215" s="146" t="s">
        <v>76</v>
      </c>
      <c r="H215" s="146">
        <v>1685095</v>
      </c>
      <c r="I215" s="299"/>
    </row>
    <row r="216" spans="2:11" ht="26.25" thickBot="1" x14ac:dyDescent="0.3">
      <c r="B216" s="638" t="s">
        <v>622</v>
      </c>
      <c r="C216" s="630">
        <f t="shared" ref="C216:H216" si="38">IFERROR((C215-C213)/ABS(C213), "")</f>
        <v>0.15890006900366271</v>
      </c>
      <c r="D216" s="630">
        <f t="shared" si="38"/>
        <v>2.3007125438146977E-2</v>
      </c>
      <c r="E216" s="630">
        <f t="shared" si="38"/>
        <v>-1.0207342955229449E-2</v>
      </c>
      <c r="F216" s="630">
        <f t="shared" si="38"/>
        <v>0.15860880147353373</v>
      </c>
      <c r="G216" s="630" t="str">
        <f t="shared" si="38"/>
        <v/>
      </c>
      <c r="H216" s="630">
        <f t="shared" si="38"/>
        <v>9.5033118822915513E-2</v>
      </c>
      <c r="I216" s="631"/>
    </row>
    <row r="217" spans="2:11" x14ac:dyDescent="0.25">
      <c r="B217" s="167">
        <v>2015</v>
      </c>
      <c r="C217" s="146">
        <v>58714609</v>
      </c>
      <c r="D217" s="146">
        <v>180350996</v>
      </c>
      <c r="E217" s="146">
        <v>971098</v>
      </c>
      <c r="F217" s="146">
        <v>7195427</v>
      </c>
      <c r="G217" s="146" t="s">
        <v>76</v>
      </c>
      <c r="H217" s="146">
        <v>1871087</v>
      </c>
      <c r="I217" s="299"/>
    </row>
    <row r="218" spans="2:11" ht="26.25" thickBot="1" x14ac:dyDescent="0.3">
      <c r="B218" s="638" t="s">
        <v>622</v>
      </c>
      <c r="C218" s="630">
        <f t="shared" ref="C218:H218" si="39">IFERROR((C217-C215)/ABS(C215), "")</f>
        <v>4.4145295274750043E-2</v>
      </c>
      <c r="D218" s="630">
        <f t="shared" si="39"/>
        <v>3.2370229102782491E-2</v>
      </c>
      <c r="E218" s="630">
        <f t="shared" si="39"/>
        <v>-1.0810717206998801E-2</v>
      </c>
      <c r="F218" s="630">
        <f t="shared" si="39"/>
        <v>0.36618261673285474</v>
      </c>
      <c r="G218" s="630" t="str">
        <f t="shared" si="39"/>
        <v/>
      </c>
      <c r="H218" s="630">
        <f t="shared" si="39"/>
        <v>0.11037478599129426</v>
      </c>
      <c r="I218" s="631"/>
    </row>
    <row r="219" spans="2:11" x14ac:dyDescent="0.25">
      <c r="B219" s="167">
        <v>2016</v>
      </c>
      <c r="C219" s="146">
        <v>62860159</v>
      </c>
      <c r="D219" s="146">
        <v>182656245</v>
      </c>
      <c r="E219" s="146">
        <v>974614</v>
      </c>
      <c r="F219" s="146">
        <v>8289080</v>
      </c>
      <c r="G219" s="146" t="s">
        <v>76</v>
      </c>
      <c r="H219" s="146">
        <v>2006778</v>
      </c>
      <c r="I219" s="299"/>
    </row>
    <row r="220" spans="2:11" ht="26.25" thickBot="1" x14ac:dyDescent="0.3">
      <c r="B220" s="638" t="s">
        <v>622</v>
      </c>
      <c r="C220" s="630">
        <f t="shared" ref="C220:H220" si="40">IFERROR((C219-C217)/ABS(C217), "")</f>
        <v>7.0605085695112091E-2</v>
      </c>
      <c r="D220" s="630">
        <f t="shared" si="40"/>
        <v>1.2782014245155597E-2</v>
      </c>
      <c r="E220" s="630">
        <f t="shared" si="40"/>
        <v>3.6206438485096252E-3</v>
      </c>
      <c r="F220" s="630">
        <f t="shared" si="40"/>
        <v>0.1519927865295555</v>
      </c>
      <c r="G220" s="630" t="str">
        <f t="shared" si="40"/>
        <v/>
      </c>
      <c r="H220" s="630">
        <f t="shared" si="40"/>
        <v>7.2519877482981818E-2</v>
      </c>
      <c r="I220" s="631"/>
    </row>
    <row r="221" spans="2:11" x14ac:dyDescent="0.25">
      <c r="B221" s="167">
        <v>2017</v>
      </c>
      <c r="C221" s="146">
        <v>64132575</v>
      </c>
      <c r="D221" s="146">
        <v>186483530</v>
      </c>
      <c r="E221" s="146">
        <v>1007679</v>
      </c>
      <c r="F221" s="146">
        <v>8854314</v>
      </c>
      <c r="G221" s="146" t="s">
        <v>76</v>
      </c>
      <c r="H221" s="146">
        <v>1941711</v>
      </c>
      <c r="I221" s="299"/>
      <c r="K221" s="268"/>
    </row>
    <row r="222" spans="2:11" ht="26.25" thickBot="1" x14ac:dyDescent="0.3">
      <c r="B222" s="638" t="s">
        <v>622</v>
      </c>
      <c r="C222" s="630">
        <f t="shared" ref="C222:H222" si="41">IFERROR((C221-C219)/ABS(C219), "")</f>
        <v>2.0242010523708664E-2</v>
      </c>
      <c r="D222" s="630">
        <f t="shared" si="41"/>
        <v>2.0953485603517143E-2</v>
      </c>
      <c r="E222" s="630">
        <f t="shared" si="41"/>
        <v>3.3926251828929194E-2</v>
      </c>
      <c r="F222" s="630">
        <f t="shared" si="41"/>
        <v>6.8190197223334803E-2</v>
      </c>
      <c r="G222" s="630" t="str">
        <f t="shared" si="41"/>
        <v/>
      </c>
      <c r="H222" s="630">
        <f t="shared" si="41"/>
        <v>-3.242361636414192E-2</v>
      </c>
      <c r="I222" s="631"/>
    </row>
    <row r="223" spans="2:11" x14ac:dyDescent="0.25">
      <c r="B223" s="167">
        <v>2018</v>
      </c>
      <c r="C223" s="146">
        <v>74808022</v>
      </c>
      <c r="D223" s="146">
        <v>239813486</v>
      </c>
      <c r="E223" s="146">
        <v>1123668</v>
      </c>
      <c r="F223" s="146">
        <v>9054409</v>
      </c>
      <c r="G223" s="146" t="s">
        <v>76</v>
      </c>
      <c r="H223" s="146">
        <v>2730885</v>
      </c>
      <c r="I223" s="299">
        <v>361485</v>
      </c>
    </row>
    <row r="224" spans="2:11" ht="26.25" thickBot="1" x14ac:dyDescent="0.3">
      <c r="B224" s="638" t="s">
        <v>622</v>
      </c>
      <c r="C224" s="630">
        <f t="shared" ref="C224:I224" si="42">IFERROR((C223-C221)/ABS(C221), "")</f>
        <v>0.16645904207027395</v>
      </c>
      <c r="D224" s="630">
        <f t="shared" si="42"/>
        <v>0.28597676159390589</v>
      </c>
      <c r="E224" s="630">
        <f t="shared" si="42"/>
        <v>0.11510510787661547</v>
      </c>
      <c r="F224" s="630">
        <f t="shared" si="42"/>
        <v>2.2598588665366962E-2</v>
      </c>
      <c r="G224" s="630" t="str">
        <f t="shared" si="42"/>
        <v/>
      </c>
      <c r="H224" s="630">
        <f t="shared" si="42"/>
        <v>0.40643226515171416</v>
      </c>
      <c r="I224" s="631" t="str">
        <f t="shared" si="42"/>
        <v/>
      </c>
    </row>
    <row r="225" spans="2:9" x14ac:dyDescent="0.25">
      <c r="B225" s="167">
        <v>2019</v>
      </c>
      <c r="C225" s="146">
        <v>82297479</v>
      </c>
      <c r="D225" s="146">
        <v>249602906</v>
      </c>
      <c r="E225" s="146">
        <v>1285167</v>
      </c>
      <c r="F225" s="146">
        <v>8906294</v>
      </c>
      <c r="G225" s="146" t="s">
        <v>76</v>
      </c>
      <c r="H225" s="146">
        <v>2832463</v>
      </c>
      <c r="I225" s="299">
        <v>524915</v>
      </c>
    </row>
    <row r="226" spans="2:9" ht="26.25" thickBot="1" x14ac:dyDescent="0.3">
      <c r="B226" s="638" t="s">
        <v>622</v>
      </c>
      <c r="C226" s="630">
        <f t="shared" ref="C226:I226" si="43">IFERROR((C225-C223)/ABS(C223), "")</f>
        <v>0.10011569347469179</v>
      </c>
      <c r="D226" s="630">
        <f t="shared" si="43"/>
        <v>4.0820973679520256E-2</v>
      </c>
      <c r="E226" s="630">
        <f t="shared" si="43"/>
        <v>0.14372483687352491</v>
      </c>
      <c r="F226" s="630">
        <f t="shared" si="43"/>
        <v>-1.6358328853931826E-2</v>
      </c>
      <c r="G226" s="630" t="str">
        <f t="shared" si="43"/>
        <v/>
      </c>
      <c r="H226" s="630">
        <f t="shared" si="43"/>
        <v>3.7196000563919758E-2</v>
      </c>
      <c r="I226" s="631">
        <f t="shared" si="43"/>
        <v>0.45210727969348657</v>
      </c>
    </row>
    <row r="227" spans="2:9" x14ac:dyDescent="0.25">
      <c r="B227" s="167">
        <v>2020</v>
      </c>
      <c r="C227" s="146">
        <v>84865547</v>
      </c>
      <c r="D227" s="146">
        <v>258596904</v>
      </c>
      <c r="E227" s="146">
        <v>630545</v>
      </c>
      <c r="F227" s="146">
        <v>7238172</v>
      </c>
      <c r="G227" s="146" t="s">
        <v>76</v>
      </c>
      <c r="H227" s="146">
        <v>2790400</v>
      </c>
      <c r="I227" s="299">
        <v>601298</v>
      </c>
    </row>
    <row r="228" spans="2:9" ht="26.25" thickBot="1" x14ac:dyDescent="0.3">
      <c r="B228" s="638" t="s">
        <v>622</v>
      </c>
      <c r="C228" s="630">
        <f t="shared" ref="C228:I228" si="44">IFERROR((C227-C225)/ABS(C225), "")</f>
        <v>3.1204698262992964E-2</v>
      </c>
      <c r="D228" s="630">
        <f t="shared" si="44"/>
        <v>3.6033226311876353E-2</v>
      </c>
      <c r="E228" s="630">
        <f t="shared" si="44"/>
        <v>-0.50936726511029307</v>
      </c>
      <c r="F228" s="630">
        <f t="shared" si="44"/>
        <v>-0.1872969834591133</v>
      </c>
      <c r="G228" s="630" t="str">
        <f t="shared" si="44"/>
        <v/>
      </c>
      <c r="H228" s="630">
        <f t="shared" si="44"/>
        <v>-1.4850326376725839E-2</v>
      </c>
      <c r="I228" s="631">
        <f t="shared" si="44"/>
        <v>0.14551498814093711</v>
      </c>
    </row>
    <row r="229" spans="2:9" x14ac:dyDescent="0.25">
      <c r="B229" s="167">
        <v>2021</v>
      </c>
      <c r="C229" s="146">
        <v>85056600</v>
      </c>
      <c r="D229" s="146">
        <v>258517319</v>
      </c>
      <c r="E229" s="146">
        <v>578488</v>
      </c>
      <c r="F229" s="146">
        <v>7530861</v>
      </c>
      <c r="G229" s="146" t="s">
        <v>76</v>
      </c>
      <c r="H229" s="146">
        <v>2872048</v>
      </c>
      <c r="I229" s="299">
        <v>1010280</v>
      </c>
    </row>
    <row r="230" spans="2:9" ht="26.25" thickBot="1" x14ac:dyDescent="0.3">
      <c r="B230" s="638" t="s">
        <v>622</v>
      </c>
      <c r="C230" s="630">
        <f t="shared" ref="C230:I230" si="45">IFERROR((C229-C227)/ABS(C227), "")</f>
        <v>2.2512433697033734E-3</v>
      </c>
      <c r="D230" s="630">
        <f t="shared" si="45"/>
        <v>-3.0775697144463877E-4</v>
      </c>
      <c r="E230" s="630">
        <f t="shared" si="45"/>
        <v>-8.2558738868756393E-2</v>
      </c>
      <c r="F230" s="630">
        <f t="shared" si="45"/>
        <v>4.0436867209013544E-2</v>
      </c>
      <c r="G230" s="630" t="str">
        <f t="shared" si="45"/>
        <v/>
      </c>
      <c r="H230" s="630">
        <f t="shared" si="45"/>
        <v>2.926032110091743E-2</v>
      </c>
      <c r="I230" s="631">
        <f t="shared" si="45"/>
        <v>0.68016524252533683</v>
      </c>
    </row>
    <row r="231" spans="2:9" x14ac:dyDescent="0.25">
      <c r="B231" s="167">
        <v>2022</v>
      </c>
      <c r="C231" s="146">
        <v>82070621</v>
      </c>
      <c r="D231" s="146">
        <v>267119488</v>
      </c>
      <c r="E231" s="146">
        <v>868281</v>
      </c>
      <c r="F231" s="146">
        <v>8151205</v>
      </c>
      <c r="G231" s="146" t="s">
        <v>76</v>
      </c>
      <c r="H231" s="146">
        <v>2988329</v>
      </c>
      <c r="I231" s="299">
        <v>1866039</v>
      </c>
    </row>
    <row r="232" spans="2:9" ht="26.25" thickBot="1" x14ac:dyDescent="0.3">
      <c r="B232" s="638" t="s">
        <v>622</v>
      </c>
      <c r="C232" s="630">
        <f t="shared" ref="C232:I232" si="46">IFERROR((C231-C229)/ABS(C229), "")</f>
        <v>-3.5105788380913418E-2</v>
      </c>
      <c r="D232" s="630">
        <f t="shared" si="46"/>
        <v>3.3275020154452398E-2</v>
      </c>
      <c r="E232" s="630">
        <f t="shared" si="46"/>
        <v>0.50094902573605671</v>
      </c>
      <c r="F232" s="630">
        <f t="shared" si="46"/>
        <v>8.237358251599651E-2</v>
      </c>
      <c r="G232" s="630" t="str">
        <f t="shared" si="46"/>
        <v/>
      </c>
      <c r="H232" s="630">
        <f t="shared" si="46"/>
        <v>4.0487136705236126E-2</v>
      </c>
      <c r="I232" s="631">
        <f t="shared" si="46"/>
        <v>0.84705131250742371</v>
      </c>
    </row>
    <row r="233" spans="2:9" x14ac:dyDescent="0.25">
      <c r="B233" s="167">
        <v>2023</v>
      </c>
      <c r="C233" s="146">
        <v>91596500</v>
      </c>
      <c r="D233" s="146">
        <v>308783797</v>
      </c>
      <c r="E233" s="146">
        <v>1560952</v>
      </c>
      <c r="F233" s="146">
        <v>10835766</v>
      </c>
      <c r="G233" s="146" t="s">
        <v>76</v>
      </c>
      <c r="H233" s="146">
        <v>3429465</v>
      </c>
      <c r="I233" s="299">
        <v>3591062</v>
      </c>
    </row>
    <row r="234" spans="2:9" ht="26.25" thickBot="1" x14ac:dyDescent="0.3">
      <c r="B234" s="638" t="s">
        <v>622</v>
      </c>
      <c r="C234" s="630">
        <f t="shared" ref="C234:I236" si="47">IFERROR((C233-C231)/ABS(C231), "")</f>
        <v>0.11606929354171695</v>
      </c>
      <c r="D234" s="630">
        <f t="shared" si="47"/>
        <v>0.15597629851701422</v>
      </c>
      <c r="E234" s="630">
        <f t="shared" si="47"/>
        <v>0.79774980680217578</v>
      </c>
      <c r="F234" s="630">
        <f t="shared" si="47"/>
        <v>0.32934529311923821</v>
      </c>
      <c r="G234" s="630" t="str">
        <f t="shared" si="47"/>
        <v/>
      </c>
      <c r="H234" s="630">
        <f t="shared" si="47"/>
        <v>0.14761962287284969</v>
      </c>
      <c r="I234" s="631">
        <f t="shared" si="47"/>
        <v>0.92443030397542603</v>
      </c>
    </row>
    <row r="235" spans="2:9" x14ac:dyDescent="0.25">
      <c r="B235" s="167">
        <v>2024</v>
      </c>
      <c r="C235" s="146">
        <v>103131067</v>
      </c>
      <c r="D235" s="146">
        <v>322234091</v>
      </c>
      <c r="E235" s="146">
        <v>2317388</v>
      </c>
      <c r="F235" s="146">
        <v>12652131</v>
      </c>
      <c r="G235" s="146">
        <v>247900</v>
      </c>
      <c r="H235" s="146">
        <v>3822207</v>
      </c>
      <c r="I235" s="299">
        <v>5982684</v>
      </c>
    </row>
    <row r="236" spans="2:9" ht="25.5" x14ac:dyDescent="0.25">
      <c r="B236" s="632" t="s">
        <v>622</v>
      </c>
      <c r="C236" s="633">
        <f t="shared" si="47"/>
        <v>0.12592803218463589</v>
      </c>
      <c r="D236" s="633">
        <f t="shared" si="47"/>
        <v>4.3558937129074812E-2</v>
      </c>
      <c r="E236" s="633">
        <f t="shared" si="47"/>
        <v>0.4845991420620237</v>
      </c>
      <c r="F236" s="633">
        <f t="shared" si="47"/>
        <v>0.16762682029124659</v>
      </c>
      <c r="G236" s="633" t="str">
        <f t="shared" si="47"/>
        <v/>
      </c>
      <c r="H236" s="633">
        <f t="shared" si="47"/>
        <v>0.11451990325021541</v>
      </c>
      <c r="I236" s="634">
        <f t="shared" si="47"/>
        <v>0.66599295695813665</v>
      </c>
    </row>
    <row r="237" spans="2:9" x14ac:dyDescent="0.25">
      <c r="B237" s="822" t="s">
        <v>771</v>
      </c>
    </row>
    <row r="238" spans="2:9" x14ac:dyDescent="0.25">
      <c r="B238" s="823" t="s">
        <v>1151</v>
      </c>
    </row>
    <row r="239" spans="2:9" x14ac:dyDescent="0.25">
      <c r="B239" s="264"/>
    </row>
    <row r="240" spans="2:9" x14ac:dyDescent="0.25">
      <c r="B240" s="261" t="s">
        <v>934</v>
      </c>
    </row>
    <row r="241" spans="2:10" ht="16.5" thickBot="1" x14ac:dyDescent="0.3">
      <c r="B241" s="592" t="s">
        <v>630</v>
      </c>
      <c r="C241" s="592" t="s">
        <v>631</v>
      </c>
      <c r="D241" s="592" t="s">
        <v>632</v>
      </c>
      <c r="E241" s="592" t="s">
        <v>633</v>
      </c>
      <c r="F241" s="592" t="s">
        <v>634</v>
      </c>
      <c r="G241" s="592" t="s">
        <v>635</v>
      </c>
      <c r="H241" s="592" t="s">
        <v>636</v>
      </c>
      <c r="I241" s="595" t="s">
        <v>637</v>
      </c>
      <c r="J241" s="595" t="s">
        <v>638</v>
      </c>
    </row>
    <row r="242" spans="2:10" x14ac:dyDescent="0.25">
      <c r="B242" s="647" t="s">
        <v>639</v>
      </c>
      <c r="C242" s="650" t="s">
        <v>61</v>
      </c>
      <c r="D242" s="650">
        <v>3389739</v>
      </c>
      <c r="E242" s="650">
        <v>3450000</v>
      </c>
      <c r="F242" s="650">
        <v>3404136</v>
      </c>
      <c r="G242" s="650">
        <v>3440000</v>
      </c>
      <c r="H242" s="650">
        <v>3480000</v>
      </c>
      <c r="I242" s="650">
        <v>3530000</v>
      </c>
      <c r="J242" s="651">
        <v>3590000</v>
      </c>
    </row>
    <row r="243" spans="2:10" x14ac:dyDescent="0.25">
      <c r="B243" s="646" t="s">
        <v>640</v>
      </c>
      <c r="C243" s="146"/>
      <c r="D243" s="146">
        <v>26045</v>
      </c>
      <c r="E243" s="146">
        <v>26500</v>
      </c>
      <c r="F243" s="146">
        <v>26225</v>
      </c>
      <c r="G243" s="146">
        <v>26500</v>
      </c>
      <c r="H243" s="146">
        <v>27000</v>
      </c>
      <c r="I243" s="146">
        <v>27500</v>
      </c>
      <c r="J243" s="299">
        <v>28000</v>
      </c>
    </row>
    <row r="244" spans="2:10" ht="25.5" x14ac:dyDescent="0.25">
      <c r="B244" s="640" t="s">
        <v>641</v>
      </c>
      <c r="C244" s="146"/>
      <c r="D244" s="146">
        <v>3823</v>
      </c>
      <c r="E244" s="146">
        <v>3950</v>
      </c>
      <c r="F244" s="146">
        <v>3839</v>
      </c>
      <c r="G244" s="146">
        <v>3880</v>
      </c>
      <c r="H244" s="146">
        <v>3930</v>
      </c>
      <c r="I244" s="146">
        <v>3990</v>
      </c>
      <c r="J244" s="299">
        <v>4060</v>
      </c>
    </row>
    <row r="245" spans="2:10" ht="26.25" thickBot="1" x14ac:dyDescent="0.3">
      <c r="B245" s="652" t="s">
        <v>642</v>
      </c>
      <c r="C245" s="653"/>
      <c r="D245" s="653">
        <v>2702</v>
      </c>
      <c r="E245" s="653">
        <v>2800</v>
      </c>
      <c r="F245" s="653">
        <v>2723</v>
      </c>
      <c r="G245" s="653">
        <v>2750</v>
      </c>
      <c r="H245" s="653">
        <v>2790</v>
      </c>
      <c r="I245" s="653">
        <v>2830</v>
      </c>
      <c r="J245" s="654">
        <v>2880</v>
      </c>
    </row>
    <row r="246" spans="2:10" x14ac:dyDescent="0.25">
      <c r="B246" s="647" t="s">
        <v>643</v>
      </c>
      <c r="C246" s="650" t="s">
        <v>63</v>
      </c>
      <c r="D246" s="650">
        <v>3289525</v>
      </c>
      <c r="E246" s="650">
        <v>3340000</v>
      </c>
      <c r="F246" s="650">
        <v>3335288</v>
      </c>
      <c r="G246" s="650">
        <v>3350000</v>
      </c>
      <c r="H246" s="650">
        <v>3400000</v>
      </c>
      <c r="I246" s="650">
        <v>3450000</v>
      </c>
      <c r="J246" s="651">
        <v>3500000</v>
      </c>
    </row>
    <row r="247" spans="2:10" x14ac:dyDescent="0.25">
      <c r="B247" s="646" t="s">
        <v>640</v>
      </c>
      <c r="C247" s="146"/>
      <c r="D247" s="146">
        <v>13428</v>
      </c>
      <c r="E247" s="146">
        <v>14000</v>
      </c>
      <c r="F247" s="146">
        <v>13046</v>
      </c>
      <c r="G247" s="146">
        <v>13200</v>
      </c>
      <c r="H247" s="146">
        <v>13400</v>
      </c>
      <c r="I247" s="146">
        <v>13600</v>
      </c>
      <c r="J247" s="299">
        <v>13800</v>
      </c>
    </row>
    <row r="248" spans="2:10" ht="25.5" x14ac:dyDescent="0.25">
      <c r="B248" s="640" t="s">
        <v>641</v>
      </c>
      <c r="C248" s="146"/>
      <c r="D248" s="146">
        <v>6218</v>
      </c>
      <c r="E248" s="146">
        <v>6300</v>
      </c>
      <c r="F248" s="146">
        <v>6523</v>
      </c>
      <c r="G248" s="146">
        <v>6600</v>
      </c>
      <c r="H248" s="146">
        <v>6650</v>
      </c>
      <c r="I248" s="146">
        <v>6700</v>
      </c>
      <c r="J248" s="299">
        <v>6750</v>
      </c>
    </row>
    <row r="249" spans="2:10" ht="26.25" thickBot="1" x14ac:dyDescent="0.3">
      <c r="B249" s="652" t="s">
        <v>642</v>
      </c>
      <c r="C249" s="653"/>
      <c r="D249" s="653">
        <v>5059</v>
      </c>
      <c r="E249" s="653">
        <v>5130</v>
      </c>
      <c r="F249" s="653">
        <v>5241</v>
      </c>
      <c r="G249" s="653">
        <v>5300</v>
      </c>
      <c r="H249" s="653">
        <v>5340</v>
      </c>
      <c r="I249" s="653">
        <v>5380</v>
      </c>
      <c r="J249" s="654">
        <v>5420</v>
      </c>
    </row>
    <row r="250" spans="2:10" ht="25.5" x14ac:dyDescent="0.25">
      <c r="B250" s="647" t="s">
        <v>644</v>
      </c>
      <c r="C250" s="650" t="s">
        <v>65</v>
      </c>
      <c r="D250" s="650">
        <v>28694</v>
      </c>
      <c r="E250" s="650">
        <v>34000</v>
      </c>
      <c r="F250" s="650">
        <v>33093</v>
      </c>
      <c r="G250" s="650">
        <v>36000</v>
      </c>
      <c r="H250" s="650">
        <v>39000</v>
      </c>
      <c r="I250" s="650">
        <v>42000</v>
      </c>
      <c r="J250" s="651">
        <v>45000</v>
      </c>
    </row>
    <row r="251" spans="2:10" x14ac:dyDescent="0.25">
      <c r="B251" s="646" t="s">
        <v>640</v>
      </c>
      <c r="C251" s="146"/>
      <c r="D251" s="146">
        <v>584</v>
      </c>
      <c r="E251" s="146">
        <v>700</v>
      </c>
      <c r="F251" s="146">
        <v>704</v>
      </c>
      <c r="G251" s="146">
        <v>800</v>
      </c>
      <c r="H251" s="146">
        <v>900</v>
      </c>
      <c r="I251" s="146">
        <v>1000</v>
      </c>
      <c r="J251" s="299">
        <v>1100</v>
      </c>
    </row>
    <row r="252" spans="2:10" ht="25.5" x14ac:dyDescent="0.25">
      <c r="B252" s="640" t="s">
        <v>641</v>
      </c>
      <c r="C252" s="146"/>
      <c r="D252" s="146">
        <v>35</v>
      </c>
      <c r="E252" s="146">
        <v>35</v>
      </c>
      <c r="F252" s="146">
        <v>41</v>
      </c>
      <c r="G252" s="146">
        <v>45</v>
      </c>
      <c r="H252" s="146">
        <v>49</v>
      </c>
      <c r="I252" s="146">
        <v>53</v>
      </c>
      <c r="J252" s="299">
        <v>57</v>
      </c>
    </row>
    <row r="253" spans="2:10" ht="26.25" thickBot="1" x14ac:dyDescent="0.3">
      <c r="B253" s="652" t="s">
        <v>642</v>
      </c>
      <c r="C253" s="653"/>
      <c r="D253" s="653">
        <v>23</v>
      </c>
      <c r="E253" s="653">
        <v>27</v>
      </c>
      <c r="F253" s="653">
        <v>25</v>
      </c>
      <c r="G253" s="653">
        <v>27</v>
      </c>
      <c r="H253" s="653">
        <v>29</v>
      </c>
      <c r="I253" s="653">
        <v>31</v>
      </c>
      <c r="J253" s="654">
        <v>33</v>
      </c>
    </row>
    <row r="254" spans="2:10" x14ac:dyDescent="0.25">
      <c r="B254" s="647" t="s">
        <v>645</v>
      </c>
      <c r="C254" s="650" t="s">
        <v>63</v>
      </c>
      <c r="D254" s="650">
        <v>134786</v>
      </c>
      <c r="E254" s="650">
        <v>145000</v>
      </c>
      <c r="F254" s="650">
        <v>133663</v>
      </c>
      <c r="G254" s="650">
        <v>137000</v>
      </c>
      <c r="H254" s="650">
        <v>140000</v>
      </c>
      <c r="I254" s="650">
        <v>145000</v>
      </c>
      <c r="J254" s="651">
        <v>150000</v>
      </c>
    </row>
    <row r="255" spans="2:10" x14ac:dyDescent="0.25">
      <c r="B255" s="646" t="s">
        <v>640</v>
      </c>
      <c r="C255" s="146"/>
      <c r="D255" s="146">
        <v>3317</v>
      </c>
      <c r="E255" s="146">
        <v>3600</v>
      </c>
      <c r="F255" s="146">
        <v>3256</v>
      </c>
      <c r="G255" s="146">
        <v>3300</v>
      </c>
      <c r="H255" s="146">
        <v>3400</v>
      </c>
      <c r="I255" s="146">
        <v>3500</v>
      </c>
      <c r="J255" s="299">
        <v>3600</v>
      </c>
    </row>
    <row r="256" spans="2:10" ht="25.5" x14ac:dyDescent="0.25">
      <c r="B256" s="640" t="s">
        <v>641</v>
      </c>
      <c r="C256" s="146"/>
      <c r="D256" s="146">
        <v>5</v>
      </c>
      <c r="E256" s="146">
        <v>0</v>
      </c>
      <c r="F256" s="146">
        <v>0</v>
      </c>
      <c r="G256" s="146">
        <v>0</v>
      </c>
      <c r="H256" s="146">
        <v>0</v>
      </c>
      <c r="I256" s="146">
        <v>0</v>
      </c>
      <c r="J256" s="299">
        <v>0</v>
      </c>
    </row>
    <row r="257" spans="2:10" ht="26.25" thickBot="1" x14ac:dyDescent="0.3">
      <c r="B257" s="652" t="s">
        <v>642</v>
      </c>
      <c r="C257" s="653"/>
      <c r="D257" s="653">
        <v>5</v>
      </c>
      <c r="E257" s="653">
        <v>0</v>
      </c>
      <c r="F257" s="653">
        <v>0</v>
      </c>
      <c r="G257" s="653">
        <v>0</v>
      </c>
      <c r="H257" s="653">
        <v>0</v>
      </c>
      <c r="I257" s="653">
        <v>0</v>
      </c>
      <c r="J257" s="654">
        <v>0</v>
      </c>
    </row>
    <row r="258" spans="2:10" ht="25.5" x14ac:dyDescent="0.25">
      <c r="B258" s="647" t="s">
        <v>646</v>
      </c>
      <c r="C258" s="650" t="s">
        <v>68</v>
      </c>
      <c r="D258" s="650"/>
      <c r="E258" s="650">
        <v>15</v>
      </c>
      <c r="F258" s="650">
        <v>36</v>
      </c>
      <c r="G258" s="650">
        <v>50</v>
      </c>
      <c r="H258" s="650">
        <v>50</v>
      </c>
      <c r="I258" s="650">
        <v>70</v>
      </c>
      <c r="J258" s="651">
        <v>110</v>
      </c>
    </row>
    <row r="259" spans="2:10" x14ac:dyDescent="0.25">
      <c r="B259" s="646" t="s">
        <v>640</v>
      </c>
      <c r="C259" s="146"/>
      <c r="D259" s="146"/>
      <c r="E259" s="146">
        <v>15</v>
      </c>
      <c r="F259" s="146">
        <v>23</v>
      </c>
      <c r="G259" s="146">
        <v>55</v>
      </c>
      <c r="H259" s="146">
        <v>55</v>
      </c>
      <c r="I259" s="146">
        <v>75</v>
      </c>
      <c r="J259" s="299">
        <v>100</v>
      </c>
    </row>
    <row r="260" spans="2:10" ht="25.5" x14ac:dyDescent="0.25">
      <c r="B260" s="640" t="s">
        <v>641</v>
      </c>
      <c r="C260" s="146"/>
      <c r="D260" s="146"/>
      <c r="E260" s="146">
        <v>2</v>
      </c>
      <c r="F260" s="146">
        <v>11</v>
      </c>
      <c r="G260" s="146">
        <v>7</v>
      </c>
      <c r="H260" s="146">
        <v>7</v>
      </c>
      <c r="I260" s="146">
        <v>10</v>
      </c>
      <c r="J260" s="299">
        <v>18</v>
      </c>
    </row>
    <row r="261" spans="2:10" ht="26.25" thickBot="1" x14ac:dyDescent="0.3">
      <c r="B261" s="652" t="s">
        <v>642</v>
      </c>
      <c r="C261" s="653"/>
      <c r="D261" s="653"/>
      <c r="E261" s="653">
        <v>1</v>
      </c>
      <c r="F261" s="653">
        <v>7</v>
      </c>
      <c r="G261" s="653">
        <v>5</v>
      </c>
      <c r="H261" s="653">
        <v>5</v>
      </c>
      <c r="I261" s="653">
        <v>7</v>
      </c>
      <c r="J261" s="654">
        <v>12</v>
      </c>
    </row>
    <row r="262" spans="2:10" ht="25.5" x14ac:dyDescent="0.25">
      <c r="B262" s="647" t="s">
        <v>647</v>
      </c>
      <c r="C262" s="650" t="s">
        <v>61</v>
      </c>
      <c r="D262" s="650">
        <v>42214</v>
      </c>
      <c r="E262" s="650">
        <v>43000</v>
      </c>
      <c r="F262" s="650">
        <v>42239</v>
      </c>
      <c r="G262" s="650">
        <v>42700</v>
      </c>
      <c r="H262" s="650">
        <v>43200</v>
      </c>
      <c r="I262" s="650">
        <v>43700</v>
      </c>
      <c r="J262" s="651">
        <v>44200</v>
      </c>
    </row>
    <row r="263" spans="2:10" x14ac:dyDescent="0.25">
      <c r="B263" s="646" t="s">
        <v>640</v>
      </c>
      <c r="C263" s="146"/>
      <c r="D263" s="146">
        <v>19746</v>
      </c>
      <c r="E263" s="146">
        <v>20100</v>
      </c>
      <c r="F263" s="146">
        <v>21575</v>
      </c>
      <c r="G263" s="146">
        <v>21800</v>
      </c>
      <c r="H263" s="146">
        <v>22000</v>
      </c>
      <c r="I263" s="146">
        <v>22200</v>
      </c>
      <c r="J263" s="299">
        <v>22400</v>
      </c>
    </row>
    <row r="264" spans="2:10" ht="25.5" x14ac:dyDescent="0.25">
      <c r="B264" s="640" t="s">
        <v>641</v>
      </c>
      <c r="C264" s="146"/>
      <c r="D264" s="146"/>
      <c r="E264" s="146"/>
      <c r="F264" s="146"/>
      <c r="G264" s="146"/>
      <c r="H264" s="146"/>
      <c r="I264" s="146"/>
      <c r="J264" s="299"/>
    </row>
    <row r="265" spans="2:10" ht="26.25" thickBot="1" x14ac:dyDescent="0.3">
      <c r="B265" s="652" t="s">
        <v>642</v>
      </c>
      <c r="C265" s="653"/>
      <c r="D265" s="653"/>
      <c r="E265" s="653"/>
      <c r="F265" s="653"/>
      <c r="G265" s="653"/>
      <c r="H265" s="653"/>
      <c r="I265" s="653"/>
      <c r="J265" s="654"/>
    </row>
    <row r="266" spans="2:10" ht="51" x14ac:dyDescent="0.25">
      <c r="B266" s="647" t="s">
        <v>648</v>
      </c>
      <c r="C266" s="650" t="s">
        <v>61</v>
      </c>
      <c r="D266" s="650">
        <v>117028</v>
      </c>
      <c r="E266" s="650">
        <v>180000</v>
      </c>
      <c r="F266" s="650">
        <v>178298</v>
      </c>
      <c r="G266" s="650">
        <v>200000</v>
      </c>
      <c r="H266" s="650">
        <v>230000</v>
      </c>
      <c r="I266" s="650">
        <v>260000</v>
      </c>
      <c r="J266" s="651">
        <v>290000</v>
      </c>
    </row>
    <row r="267" spans="2:10" x14ac:dyDescent="0.25">
      <c r="B267" s="646" t="s">
        <v>640</v>
      </c>
      <c r="C267" s="146"/>
      <c r="D267" s="146">
        <v>1967</v>
      </c>
      <c r="E267" s="146">
        <v>3000</v>
      </c>
      <c r="F267" s="146">
        <v>2571</v>
      </c>
      <c r="G267" s="146">
        <v>2900</v>
      </c>
      <c r="H267" s="146">
        <v>3300</v>
      </c>
      <c r="I267" s="146">
        <v>3700</v>
      </c>
      <c r="J267" s="299">
        <v>4100</v>
      </c>
    </row>
    <row r="268" spans="2:10" ht="25.5" x14ac:dyDescent="0.25">
      <c r="B268" s="640" t="s">
        <v>641</v>
      </c>
      <c r="C268" s="146"/>
      <c r="D268" s="146">
        <v>189</v>
      </c>
      <c r="E268" s="146">
        <v>200</v>
      </c>
      <c r="F268" s="146">
        <v>221</v>
      </c>
      <c r="G268" s="146">
        <v>240</v>
      </c>
      <c r="H268" s="146">
        <v>250</v>
      </c>
      <c r="I268" s="146">
        <v>260</v>
      </c>
      <c r="J268" s="299">
        <v>270</v>
      </c>
    </row>
    <row r="269" spans="2:10" ht="26.25" thickBot="1" x14ac:dyDescent="0.3">
      <c r="B269" s="652" t="s">
        <v>642</v>
      </c>
      <c r="C269" s="653"/>
      <c r="D269" s="653">
        <v>102</v>
      </c>
      <c r="E269" s="653">
        <v>120</v>
      </c>
      <c r="F269" s="653">
        <v>122</v>
      </c>
      <c r="G269" s="653">
        <v>130</v>
      </c>
      <c r="H269" s="653">
        <v>140</v>
      </c>
      <c r="I269" s="653">
        <v>150</v>
      </c>
      <c r="J269" s="654">
        <v>160</v>
      </c>
    </row>
    <row r="270" spans="2:10" ht="25.5" x14ac:dyDescent="0.25">
      <c r="B270" s="647" t="s">
        <v>649</v>
      </c>
      <c r="C270" s="650" t="s">
        <v>61</v>
      </c>
      <c r="D270" s="650"/>
      <c r="E270" s="650"/>
      <c r="F270" s="650"/>
      <c r="G270" s="650"/>
      <c r="H270" s="650"/>
      <c r="I270" s="650"/>
      <c r="J270" s="651"/>
    </row>
    <row r="271" spans="2:10" x14ac:dyDescent="0.25">
      <c r="B271" s="646" t="s">
        <v>640</v>
      </c>
      <c r="C271" s="146"/>
      <c r="D271" s="146"/>
      <c r="E271" s="146"/>
      <c r="F271" s="146"/>
      <c r="G271" s="146"/>
      <c r="H271" s="146"/>
      <c r="I271" s="146"/>
      <c r="J271" s="299"/>
    </row>
    <row r="272" spans="2:10" ht="25.5" x14ac:dyDescent="0.25">
      <c r="B272" s="640" t="s">
        <v>641</v>
      </c>
      <c r="C272" s="146"/>
      <c r="D272" s="146"/>
      <c r="E272" s="146"/>
      <c r="F272" s="146"/>
      <c r="G272" s="146">
        <v>47</v>
      </c>
      <c r="H272" s="146">
        <v>47</v>
      </c>
      <c r="I272" s="146">
        <v>47</v>
      </c>
      <c r="J272" s="299">
        <v>47</v>
      </c>
    </row>
    <row r="273" spans="2:10" ht="26.25" thickBot="1" x14ac:dyDescent="0.3">
      <c r="B273" s="652" t="s">
        <v>642</v>
      </c>
      <c r="C273" s="653"/>
      <c r="D273" s="653"/>
      <c r="E273" s="653"/>
      <c r="F273" s="653"/>
      <c r="G273" s="653">
        <v>37</v>
      </c>
      <c r="H273" s="653">
        <v>37</v>
      </c>
      <c r="I273" s="653">
        <v>37</v>
      </c>
      <c r="J273" s="654">
        <v>37</v>
      </c>
    </row>
    <row r="274" spans="2:10" ht="25.5" x14ac:dyDescent="0.25">
      <c r="B274" s="647" t="s">
        <v>650</v>
      </c>
      <c r="C274" s="650" t="s">
        <v>29</v>
      </c>
      <c r="D274" s="650"/>
      <c r="E274" s="650"/>
      <c r="F274" s="650"/>
      <c r="G274" s="650"/>
      <c r="H274" s="650"/>
      <c r="I274" s="650"/>
      <c r="J274" s="651"/>
    </row>
    <row r="275" spans="2:10" ht="16.5" thickBot="1" x14ac:dyDescent="0.3">
      <c r="B275" s="639" t="s">
        <v>651</v>
      </c>
      <c r="C275" s="653"/>
      <c r="D275" s="653"/>
      <c r="E275" s="653"/>
      <c r="F275" s="653"/>
      <c r="G275" s="653">
        <v>2500</v>
      </c>
      <c r="H275" s="653">
        <v>2750</v>
      </c>
      <c r="I275" s="653">
        <v>2750</v>
      </c>
      <c r="J275" s="654">
        <v>2750</v>
      </c>
    </row>
    <row r="276" spans="2:10" ht="25.5" x14ac:dyDescent="0.25">
      <c r="B276" s="503" t="s">
        <v>652</v>
      </c>
      <c r="C276" s="648" t="s">
        <v>29</v>
      </c>
      <c r="D276" s="648"/>
      <c r="E276" s="648"/>
      <c r="F276" s="648"/>
      <c r="G276" s="648"/>
      <c r="H276" s="648"/>
      <c r="I276" s="648"/>
      <c r="J276" s="649"/>
    </row>
    <row r="277" spans="2:10" ht="25.5" x14ac:dyDescent="0.25">
      <c r="B277" s="645" t="s">
        <v>641</v>
      </c>
      <c r="C277" s="302"/>
      <c r="D277" s="302"/>
      <c r="E277" s="302"/>
      <c r="F277" s="302"/>
      <c r="G277" s="302">
        <v>29000</v>
      </c>
      <c r="H277" s="302">
        <v>29200</v>
      </c>
      <c r="I277" s="302">
        <v>29400</v>
      </c>
      <c r="J277" s="303">
        <v>29600</v>
      </c>
    </row>
    <row r="278" spans="2:10" ht="25.5" x14ac:dyDescent="0.25">
      <c r="B278" s="656" t="s">
        <v>642</v>
      </c>
      <c r="C278" s="657"/>
      <c r="D278" s="657"/>
      <c r="E278" s="657"/>
      <c r="F278" s="657"/>
      <c r="G278" s="657">
        <v>20000</v>
      </c>
      <c r="H278" s="657">
        <v>20100</v>
      </c>
      <c r="I278" s="657">
        <v>20200</v>
      </c>
      <c r="J278" s="658">
        <v>20300</v>
      </c>
    </row>
    <row r="279" spans="2:10" x14ac:dyDescent="0.25">
      <c r="B279" s="824" t="s">
        <v>654</v>
      </c>
      <c r="C279" s="641"/>
      <c r="D279" s="655"/>
      <c r="E279" s="642"/>
      <c r="F279" s="642"/>
      <c r="G279" s="642"/>
      <c r="H279" s="642"/>
      <c r="I279" s="642"/>
      <c r="J279" s="642"/>
    </row>
  </sheetData>
  <mergeCells count="1">
    <mergeCell ref="B12:K12"/>
  </mergeCells>
  <pageMargins left="0.25" right="0.25" top="0.75" bottom="0.75" header="0.3" footer="0.3"/>
  <pageSetup paperSize="9" scale="79" orientation="landscape" r:id="rId1"/>
  <rowBreaks count="1" manualBreakCount="1">
    <brk id="47" min="1"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60D1E-F810-4B1F-92CA-5B70A537B3BF}">
  <sheetPr>
    <pageSetUpPr fitToPage="1"/>
  </sheetPr>
  <dimension ref="B2:Z280"/>
  <sheetViews>
    <sheetView zoomScaleNormal="100" zoomScaleSheetLayoutView="90" workbookViewId="0">
      <selection activeCell="B12" sqref="B12:K12"/>
    </sheetView>
  </sheetViews>
  <sheetFormatPr baseColWidth="10" defaultColWidth="11.5703125" defaultRowHeight="15.75" x14ac:dyDescent="0.25"/>
  <cols>
    <col min="1" max="1" width="4" style="75" customWidth="1"/>
    <col min="2" max="6" width="17.5703125" style="75" customWidth="1"/>
    <col min="7" max="7" width="16.140625" style="75" customWidth="1"/>
    <col min="8" max="8" width="15.140625" style="75" customWidth="1"/>
    <col min="9" max="9" width="17.85546875" style="75" customWidth="1"/>
    <col min="10" max="10" width="15.5703125" style="75" customWidth="1"/>
    <col min="11" max="11" width="17.425781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2" spans="2:26" ht="18" x14ac:dyDescent="0.25">
      <c r="B2" s="261" t="s">
        <v>935</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32.25" customHeight="1" thickBot="1" x14ac:dyDescent="0.3">
      <c r="B4" s="594" t="s">
        <v>816</v>
      </c>
      <c r="C4" s="262" t="s">
        <v>61</v>
      </c>
      <c r="D4" s="146">
        <v>1583014.5628499996</v>
      </c>
      <c r="E4" s="146">
        <v>19453</v>
      </c>
      <c r="F4" s="146">
        <v>2185.1714191217129</v>
      </c>
      <c r="G4" s="160">
        <v>1247.8427612321561</v>
      </c>
      <c r="H4" s="624">
        <v>90485225.15973939</v>
      </c>
      <c r="I4" s="624">
        <v>25420469.78298372</v>
      </c>
      <c r="J4" s="624">
        <v>17029834.942675643</v>
      </c>
      <c r="K4" s="625">
        <v>48034920.434080027</v>
      </c>
      <c r="L4" s="263"/>
    </row>
    <row r="5" spans="2:26" ht="28.5" thickBot="1" x14ac:dyDescent="0.3">
      <c r="B5" s="594" t="s">
        <v>817</v>
      </c>
      <c r="C5" s="262" t="s">
        <v>63</v>
      </c>
      <c r="D5" s="146">
        <v>3881862</v>
      </c>
      <c r="E5" s="146">
        <v>14841</v>
      </c>
      <c r="F5" s="146">
        <v>8086</v>
      </c>
      <c r="G5" s="160">
        <v>5892.7871999999998</v>
      </c>
      <c r="H5" s="831">
        <v>681717402.5200001</v>
      </c>
      <c r="I5" s="624">
        <v>287598986.77999991</v>
      </c>
      <c r="J5" s="624">
        <v>20851168.649999999</v>
      </c>
      <c r="K5" s="832">
        <v>373267247.09000003</v>
      </c>
      <c r="L5" s="263"/>
    </row>
    <row r="6" spans="2:26" ht="28.5" thickBot="1" x14ac:dyDescent="0.3">
      <c r="B6" s="594" t="s">
        <v>818</v>
      </c>
      <c r="C6" s="262" t="s">
        <v>65</v>
      </c>
      <c r="D6" s="146">
        <v>79976</v>
      </c>
      <c r="E6" s="146">
        <v>1763</v>
      </c>
      <c r="F6" s="146">
        <v>181</v>
      </c>
      <c r="G6" s="160">
        <v>91.315999999999988</v>
      </c>
      <c r="H6" s="624">
        <v>5677639.165</v>
      </c>
      <c r="I6" s="624">
        <v>2021141.9</v>
      </c>
      <c r="J6" s="624">
        <v>38565.5</v>
      </c>
      <c r="K6" s="625">
        <v>3617931.7650000001</v>
      </c>
      <c r="L6" s="263"/>
    </row>
    <row r="7" spans="2:26" ht="16.5" thickBot="1" x14ac:dyDescent="0.3">
      <c r="B7" s="594" t="s">
        <v>819</v>
      </c>
      <c r="C7" s="262" t="s">
        <v>63</v>
      </c>
      <c r="D7" s="146">
        <v>47155</v>
      </c>
      <c r="E7" s="146">
        <v>1773</v>
      </c>
      <c r="F7" s="146" t="s">
        <v>94</v>
      </c>
      <c r="G7" s="160" t="s">
        <v>94</v>
      </c>
      <c r="H7" s="624">
        <v>354343.56</v>
      </c>
      <c r="I7" s="624">
        <v>0</v>
      </c>
      <c r="J7" s="624">
        <v>1116.08</v>
      </c>
      <c r="K7" s="625">
        <v>353227.48000000004</v>
      </c>
      <c r="L7" s="263"/>
    </row>
    <row r="8" spans="2:26" ht="26.25" thickBot="1" x14ac:dyDescent="0.3">
      <c r="B8" s="594" t="s">
        <v>820</v>
      </c>
      <c r="C8" s="262" t="s">
        <v>68</v>
      </c>
      <c r="D8" s="146">
        <v>138</v>
      </c>
      <c r="E8" s="146">
        <v>146</v>
      </c>
      <c r="F8" s="146">
        <v>53</v>
      </c>
      <c r="G8" s="160">
        <v>20.959</v>
      </c>
      <c r="H8" s="624">
        <v>1475910.98</v>
      </c>
      <c r="I8" s="624">
        <v>611149.38</v>
      </c>
      <c r="J8" s="624">
        <v>12998.61</v>
      </c>
      <c r="K8" s="625">
        <v>851762.99000000022</v>
      </c>
      <c r="L8" s="263"/>
    </row>
    <row r="9" spans="2:26" ht="28.5" thickBot="1" x14ac:dyDescent="0.3">
      <c r="B9" s="594" t="s">
        <v>821</v>
      </c>
      <c r="C9" s="262" t="s">
        <v>61</v>
      </c>
      <c r="D9" s="146">
        <v>92828.218113187497</v>
      </c>
      <c r="E9" s="146">
        <v>16909</v>
      </c>
      <c r="F9" s="146">
        <v>86.914377799118284</v>
      </c>
      <c r="G9" s="160">
        <v>51.900284517316308</v>
      </c>
      <c r="H9" s="624">
        <v>3519864.2658040295</v>
      </c>
      <c r="I9" s="624">
        <v>8632.7900000000009</v>
      </c>
      <c r="J9" s="624">
        <v>4656.6400000000003</v>
      </c>
      <c r="K9" s="625">
        <v>3506574.8358040298</v>
      </c>
      <c r="L9" s="263"/>
    </row>
    <row r="10" spans="2:26" ht="51" x14ac:dyDescent="0.25">
      <c r="B10" s="593" t="s">
        <v>70</v>
      </c>
      <c r="C10" s="626" t="s">
        <v>61</v>
      </c>
      <c r="D10" s="302">
        <v>3700.25</v>
      </c>
      <c r="E10" s="302">
        <v>127</v>
      </c>
      <c r="F10" s="302">
        <v>4.8285808782871502</v>
      </c>
      <c r="G10" s="307">
        <v>2.7864387678437263</v>
      </c>
      <c r="H10" s="627">
        <v>210999.5112606202</v>
      </c>
      <c r="I10" s="627">
        <v>62222.047016276854</v>
      </c>
      <c r="J10" s="627">
        <v>430.48732435584344</v>
      </c>
      <c r="K10" s="628">
        <v>148346.9769199875</v>
      </c>
      <c r="L10" s="263"/>
    </row>
    <row r="11" spans="2:26" x14ac:dyDescent="0.25">
      <c r="B11" s="819" t="s">
        <v>771</v>
      </c>
      <c r="C11" s="622"/>
      <c r="D11" s="622"/>
      <c r="E11" s="622"/>
      <c r="F11" s="622"/>
      <c r="G11" s="622"/>
      <c r="H11" s="622"/>
      <c r="I11" s="622"/>
      <c r="J11" s="622"/>
      <c r="K11" s="334"/>
    </row>
    <row r="12" spans="2:26" ht="27.75" customHeight="1" x14ac:dyDescent="0.25">
      <c r="B12" s="992" t="s">
        <v>1145</v>
      </c>
      <c r="C12" s="993"/>
      <c r="D12" s="993"/>
      <c r="E12" s="993"/>
      <c r="F12" s="993"/>
      <c r="G12" s="993"/>
      <c r="H12" s="993"/>
      <c r="I12" s="993"/>
      <c r="J12" s="993"/>
      <c r="K12" s="993"/>
      <c r="L12" s="263"/>
      <c r="Z12" s="267"/>
    </row>
    <row r="13" spans="2:26" x14ac:dyDescent="0.25">
      <c r="B13" s="820" t="s">
        <v>1146</v>
      </c>
      <c r="C13" s="622"/>
      <c r="D13" s="622"/>
      <c r="E13" s="622"/>
      <c r="F13" s="622"/>
      <c r="G13" s="622"/>
      <c r="H13" s="622"/>
      <c r="I13" s="622"/>
      <c r="J13" s="622"/>
      <c r="K13" s="266"/>
      <c r="L13" s="263"/>
      <c r="Z13" s="267"/>
    </row>
    <row r="14" spans="2:26" x14ac:dyDescent="0.25">
      <c r="B14" s="820" t="s">
        <v>1162</v>
      </c>
      <c r="C14" s="622"/>
      <c r="D14" s="622"/>
      <c r="E14" s="622"/>
      <c r="F14" s="622"/>
      <c r="G14" s="622"/>
      <c r="H14" s="622"/>
      <c r="I14" s="622"/>
      <c r="J14" s="622"/>
      <c r="K14" s="266"/>
      <c r="L14" s="263"/>
      <c r="Z14" s="267"/>
    </row>
    <row r="15" spans="2:26" x14ac:dyDescent="0.25">
      <c r="B15" s="820" t="s">
        <v>1163</v>
      </c>
      <c r="C15" s="622"/>
      <c r="D15" s="622"/>
      <c r="E15" s="622"/>
      <c r="F15" s="622"/>
      <c r="G15" s="622"/>
      <c r="H15" s="622"/>
      <c r="I15" s="622"/>
      <c r="J15" s="622"/>
      <c r="K15" s="623"/>
      <c r="L15" s="263"/>
      <c r="Z15" s="267"/>
    </row>
    <row r="16" spans="2:26" x14ac:dyDescent="0.25">
      <c r="B16" s="820" t="s">
        <v>1164</v>
      </c>
      <c r="C16" s="622"/>
      <c r="D16" s="622"/>
      <c r="E16" s="622"/>
      <c r="F16" s="622"/>
      <c r="G16" s="622"/>
      <c r="H16" s="622"/>
      <c r="I16" s="622"/>
      <c r="J16" s="622"/>
      <c r="K16" s="623"/>
      <c r="L16" s="263"/>
      <c r="Z16" s="267"/>
    </row>
    <row r="17" spans="2:26" x14ac:dyDescent="0.25">
      <c r="B17" s="622"/>
      <c r="C17" s="622"/>
      <c r="D17" s="622"/>
      <c r="E17" s="622"/>
      <c r="F17" s="622"/>
      <c r="G17" s="622"/>
      <c r="H17" s="622"/>
      <c r="I17" s="622"/>
      <c r="J17" s="622"/>
      <c r="K17" s="266"/>
      <c r="L17" s="263"/>
      <c r="Z17" s="267"/>
    </row>
    <row r="18" spans="2:26" x14ac:dyDescent="0.25">
      <c r="B18" s="261" t="s">
        <v>936</v>
      </c>
      <c r="L18" s="263"/>
    </row>
    <row r="19" spans="2:26" ht="64.5" customHeight="1" thickBot="1" x14ac:dyDescent="0.3">
      <c r="B19" s="592"/>
      <c r="C19" s="748" t="s">
        <v>1014</v>
      </c>
      <c r="D19" s="748" t="s">
        <v>1015</v>
      </c>
      <c r="E19" s="748" t="s">
        <v>1016</v>
      </c>
      <c r="F19" s="592" t="s">
        <v>66</v>
      </c>
      <c r="G19" s="592" t="s">
        <v>77</v>
      </c>
      <c r="H19" s="592" t="s">
        <v>75</v>
      </c>
      <c r="I19" s="595" t="s">
        <v>78</v>
      </c>
      <c r="L19" s="263"/>
    </row>
    <row r="20" spans="2:26" x14ac:dyDescent="0.25">
      <c r="B20" s="167">
        <v>2011</v>
      </c>
      <c r="C20" s="146">
        <v>19283</v>
      </c>
      <c r="D20" s="146">
        <v>13189</v>
      </c>
      <c r="E20" s="146">
        <v>852</v>
      </c>
      <c r="F20" s="146">
        <v>9</v>
      </c>
      <c r="G20" s="146">
        <v>8</v>
      </c>
      <c r="H20" s="146">
        <v>10063.203162499263</v>
      </c>
      <c r="I20" s="299"/>
      <c r="L20" s="263"/>
    </row>
    <row r="21" spans="2:26" ht="15.6" customHeight="1" thickBot="1" x14ac:dyDescent="0.3">
      <c r="B21" s="629" t="s">
        <v>622</v>
      </c>
      <c r="C21" s="146"/>
      <c r="D21" s="146"/>
      <c r="E21" s="146"/>
      <c r="F21" s="146"/>
      <c r="G21" s="146"/>
      <c r="H21" s="146"/>
      <c r="I21" s="299"/>
    </row>
    <row r="22" spans="2:26" x14ac:dyDescent="0.25">
      <c r="B22" s="167">
        <v>2012</v>
      </c>
      <c r="C22" s="146">
        <v>19542</v>
      </c>
      <c r="D22" s="146">
        <v>13112.10999999999</v>
      </c>
      <c r="E22" s="146">
        <v>903</v>
      </c>
      <c r="F22" s="146">
        <v>73</v>
      </c>
      <c r="G22" s="146">
        <v>46</v>
      </c>
      <c r="H22" s="146">
        <v>11565.889999999998</v>
      </c>
      <c r="I22" s="299"/>
    </row>
    <row r="23" spans="2:26" ht="15.6" customHeight="1" thickBot="1" x14ac:dyDescent="0.3">
      <c r="B23" s="629" t="s">
        <v>622</v>
      </c>
      <c r="C23" s="630">
        <f t="shared" ref="C23:H23" si="0">IFERROR((C22-C20)/ABS(C20), "")</f>
        <v>1.3431519991702535E-2</v>
      </c>
      <c r="D23" s="630">
        <f t="shared" si="0"/>
        <v>-5.8298582151800997E-3</v>
      </c>
      <c r="E23" s="630">
        <f t="shared" si="0"/>
        <v>5.9859154929577461E-2</v>
      </c>
      <c r="F23" s="630">
        <f t="shared" si="0"/>
        <v>7.1111111111111107</v>
      </c>
      <c r="G23" s="630">
        <f t="shared" si="0"/>
        <v>4.75</v>
      </c>
      <c r="H23" s="630">
        <f t="shared" si="0"/>
        <v>0.14932490313825009</v>
      </c>
      <c r="I23" s="631"/>
    </row>
    <row r="24" spans="2:26" x14ac:dyDescent="0.25">
      <c r="B24" s="167">
        <v>2013</v>
      </c>
      <c r="C24" s="146">
        <v>19866</v>
      </c>
      <c r="D24" s="146">
        <v>13089.84069649272</v>
      </c>
      <c r="E24" s="146">
        <v>1010</v>
      </c>
      <c r="F24" s="146">
        <v>356</v>
      </c>
      <c r="G24" s="146">
        <v>43</v>
      </c>
      <c r="H24" s="146">
        <v>8643</v>
      </c>
      <c r="I24" s="299"/>
    </row>
    <row r="25" spans="2:26" ht="15.6" customHeight="1" thickBot="1" x14ac:dyDescent="0.3">
      <c r="B25" s="629" t="s">
        <v>622</v>
      </c>
      <c r="C25" s="630">
        <f t="shared" ref="C25:H25" si="1">IFERROR((C24-C22)/ABS(C22), "")</f>
        <v>1.6579674547129261E-2</v>
      </c>
      <c r="D25" s="630">
        <f t="shared" si="1"/>
        <v>-1.6983768064232083E-3</v>
      </c>
      <c r="E25" s="630">
        <f t="shared" si="1"/>
        <v>0.1184939091915836</v>
      </c>
      <c r="F25" s="630">
        <f t="shared" si="1"/>
        <v>3.8767123287671232</v>
      </c>
      <c r="G25" s="630">
        <f t="shared" si="1"/>
        <v>-6.5217391304347824E-2</v>
      </c>
      <c r="H25" s="630">
        <f t="shared" si="1"/>
        <v>-0.25271639277219465</v>
      </c>
      <c r="I25" s="631"/>
    </row>
    <row r="26" spans="2:26" x14ac:dyDescent="0.25">
      <c r="B26" s="167">
        <v>2014</v>
      </c>
      <c r="C26" s="146">
        <v>20172</v>
      </c>
      <c r="D26" s="146">
        <v>12638.998657765304</v>
      </c>
      <c r="E26" s="146">
        <v>1197</v>
      </c>
      <c r="F26" s="146">
        <v>1515</v>
      </c>
      <c r="G26" s="146">
        <v>42</v>
      </c>
      <c r="H26" s="146">
        <v>10006</v>
      </c>
      <c r="I26" s="299"/>
    </row>
    <row r="27" spans="2:26" ht="15.6" customHeight="1" thickBot="1" x14ac:dyDescent="0.3">
      <c r="B27" s="629" t="s">
        <v>622</v>
      </c>
      <c r="C27" s="630">
        <f t="shared" ref="C27:H27" si="2">IFERROR((C26-C24)/ABS(C24), "")</f>
        <v>1.5403201449713078E-2</v>
      </c>
      <c r="D27" s="630">
        <f t="shared" si="2"/>
        <v>-3.4442133344542124E-2</v>
      </c>
      <c r="E27" s="630">
        <f t="shared" si="2"/>
        <v>0.18514851485148515</v>
      </c>
      <c r="F27" s="630">
        <f t="shared" si="2"/>
        <v>3.25561797752809</v>
      </c>
      <c r="G27" s="630">
        <f t="shared" si="2"/>
        <v>-2.3255813953488372E-2</v>
      </c>
      <c r="H27" s="630">
        <f t="shared" si="2"/>
        <v>0.15769987272937638</v>
      </c>
      <c r="I27" s="631"/>
    </row>
    <row r="28" spans="2:26" x14ac:dyDescent="0.25">
      <c r="B28" s="167">
        <v>2015</v>
      </c>
      <c r="C28" s="146">
        <v>20791</v>
      </c>
      <c r="D28" s="146">
        <v>12810</v>
      </c>
      <c r="E28" s="146">
        <v>1173</v>
      </c>
      <c r="F28" s="146">
        <v>1567</v>
      </c>
      <c r="G28" s="146">
        <v>43</v>
      </c>
      <c r="H28" s="146">
        <v>10849</v>
      </c>
      <c r="I28" s="299"/>
    </row>
    <row r="29" spans="2:26" ht="15.6" customHeight="1" thickBot="1" x14ac:dyDescent="0.3">
      <c r="B29" s="629" t="s">
        <v>622</v>
      </c>
      <c r="C29" s="630">
        <f t="shared" ref="C29:H29" si="3">IFERROR((C28-C26)/ABS(C26), "")</f>
        <v>3.068609954392227E-2</v>
      </c>
      <c r="D29" s="630">
        <f t="shared" si="3"/>
        <v>1.3529659023235562E-2</v>
      </c>
      <c r="E29" s="630">
        <f t="shared" si="3"/>
        <v>-2.0050125313283207E-2</v>
      </c>
      <c r="F29" s="630">
        <f t="shared" si="3"/>
        <v>3.4323432343234324E-2</v>
      </c>
      <c r="G29" s="630">
        <f t="shared" si="3"/>
        <v>2.3809523809523808E-2</v>
      </c>
      <c r="H29" s="630">
        <f t="shared" si="3"/>
        <v>8.424945032980212E-2</v>
      </c>
      <c r="I29" s="631"/>
    </row>
    <row r="30" spans="2:26" x14ac:dyDescent="0.25">
      <c r="B30" s="167">
        <v>2016</v>
      </c>
      <c r="C30" s="146">
        <v>20587</v>
      </c>
      <c r="D30" s="146">
        <v>12439</v>
      </c>
      <c r="E30" s="146">
        <v>1234</v>
      </c>
      <c r="F30" s="146">
        <v>2020</v>
      </c>
      <c r="G30" s="146">
        <v>41</v>
      </c>
      <c r="H30" s="146">
        <v>12969</v>
      </c>
      <c r="I30" s="299"/>
    </row>
    <row r="31" spans="2:26" ht="15.6" customHeight="1" thickBot="1" x14ac:dyDescent="0.3">
      <c r="B31" s="629" t="s">
        <v>622</v>
      </c>
      <c r="C31" s="630">
        <f t="shared" ref="C31:H31" si="4">IFERROR((C30-C28)/ABS(C28), "")</f>
        <v>-9.8119378577269014E-3</v>
      </c>
      <c r="D31" s="630">
        <f t="shared" si="4"/>
        <v>-2.8961748633879781E-2</v>
      </c>
      <c r="E31" s="630">
        <f t="shared" si="4"/>
        <v>5.2003410059676042E-2</v>
      </c>
      <c r="F31" s="630">
        <f t="shared" si="4"/>
        <v>0.28908742820676453</v>
      </c>
      <c r="G31" s="630">
        <f t="shared" si="4"/>
        <v>-4.6511627906976744E-2</v>
      </c>
      <c r="H31" s="630">
        <f t="shared" si="4"/>
        <v>0.19540971518112268</v>
      </c>
      <c r="I31" s="631"/>
    </row>
    <row r="32" spans="2:26" x14ac:dyDescent="0.25">
      <c r="B32" s="167">
        <v>2017</v>
      </c>
      <c r="C32" s="146">
        <v>20571</v>
      </c>
      <c r="D32" s="146">
        <v>12812</v>
      </c>
      <c r="E32" s="146">
        <v>1472</v>
      </c>
      <c r="F32" s="146">
        <v>2434</v>
      </c>
      <c r="G32" s="146">
        <v>49</v>
      </c>
      <c r="H32" s="146">
        <v>13812</v>
      </c>
      <c r="I32" s="299"/>
    </row>
    <row r="33" spans="2:12" ht="15.6" customHeight="1" thickBot="1" x14ac:dyDescent="0.3">
      <c r="B33" s="629" t="s">
        <v>622</v>
      </c>
      <c r="C33" s="630">
        <f t="shared" ref="C33:H33" si="5">IFERROR((C32-C30)/ABS(C30), "")</f>
        <v>-7.7718948851216785E-4</v>
      </c>
      <c r="D33" s="630">
        <f t="shared" si="5"/>
        <v>2.9986333306535894E-2</v>
      </c>
      <c r="E33" s="630">
        <f t="shared" si="5"/>
        <v>0.19286871961102106</v>
      </c>
      <c r="F33" s="630">
        <f t="shared" si="5"/>
        <v>0.20495049504950494</v>
      </c>
      <c r="G33" s="630">
        <f t="shared" si="5"/>
        <v>0.1951219512195122</v>
      </c>
      <c r="H33" s="630">
        <f t="shared" si="5"/>
        <v>6.5001156604210034E-2</v>
      </c>
      <c r="I33" s="631"/>
      <c r="L33" s="268"/>
    </row>
    <row r="34" spans="2:12" x14ac:dyDescent="0.25">
      <c r="B34" s="167">
        <v>2018</v>
      </c>
      <c r="C34" s="146">
        <v>21012</v>
      </c>
      <c r="D34" s="146">
        <v>15528</v>
      </c>
      <c r="E34" s="146">
        <v>1405</v>
      </c>
      <c r="F34" s="146">
        <v>2522</v>
      </c>
      <c r="G34" s="146">
        <v>40</v>
      </c>
      <c r="H34" s="146">
        <v>14006</v>
      </c>
      <c r="I34" s="299">
        <v>233</v>
      </c>
    </row>
    <row r="35" spans="2:12" ht="15.6" customHeight="1" thickBot="1" x14ac:dyDescent="0.3">
      <c r="B35" s="629" t="s">
        <v>622</v>
      </c>
      <c r="C35" s="630">
        <f t="shared" ref="C35:I35" si="6">IFERROR((C34-C32)/ABS(C32), "")</f>
        <v>2.1437946623887996E-2</v>
      </c>
      <c r="D35" s="630">
        <f t="shared" si="6"/>
        <v>0.21198876053699656</v>
      </c>
      <c r="E35" s="630">
        <f t="shared" si="6"/>
        <v>-4.5516304347826088E-2</v>
      </c>
      <c r="F35" s="630">
        <f t="shared" si="6"/>
        <v>3.6154478225143796E-2</v>
      </c>
      <c r="G35" s="630">
        <f t="shared" si="6"/>
        <v>-0.18367346938775511</v>
      </c>
      <c r="H35" s="630">
        <f t="shared" si="6"/>
        <v>1.40457573124819E-2</v>
      </c>
      <c r="I35" s="631" t="str">
        <f t="shared" si="6"/>
        <v/>
      </c>
      <c r="L35" s="268"/>
    </row>
    <row r="36" spans="2:12" x14ac:dyDescent="0.25">
      <c r="B36" s="167">
        <v>2019</v>
      </c>
      <c r="C36" s="146">
        <v>20841</v>
      </c>
      <c r="D36" s="146">
        <v>15529</v>
      </c>
      <c r="E36" s="146">
        <v>1479</v>
      </c>
      <c r="F36" s="146">
        <v>2198</v>
      </c>
      <c r="G36" s="146">
        <v>42</v>
      </c>
      <c r="H36" s="146">
        <v>14371</v>
      </c>
      <c r="I36" s="299">
        <v>226</v>
      </c>
    </row>
    <row r="37" spans="2:12" ht="15.6" customHeight="1" thickBot="1" x14ac:dyDescent="0.3">
      <c r="B37" s="629" t="s">
        <v>622</v>
      </c>
      <c r="C37" s="630">
        <f t="shared" ref="C37:I37" si="7">IFERROR((C36-C34)/ABS(C34), "")</f>
        <v>-8.1382067390062818E-3</v>
      </c>
      <c r="D37" s="630">
        <f t="shared" si="7"/>
        <v>6.4399793920659457E-5</v>
      </c>
      <c r="E37" s="630">
        <f t="shared" si="7"/>
        <v>5.2669039145907474E-2</v>
      </c>
      <c r="F37" s="630">
        <f t="shared" si="7"/>
        <v>-0.12846946867565423</v>
      </c>
      <c r="G37" s="630">
        <f t="shared" si="7"/>
        <v>0.05</v>
      </c>
      <c r="H37" s="630">
        <f t="shared" si="7"/>
        <v>2.6060259888619163E-2</v>
      </c>
      <c r="I37" s="631">
        <f t="shared" si="7"/>
        <v>-3.0042918454935622E-2</v>
      </c>
    </row>
    <row r="38" spans="2:12" x14ac:dyDescent="0.25">
      <c r="B38" s="167">
        <v>2020</v>
      </c>
      <c r="C38" s="146">
        <v>20799</v>
      </c>
      <c r="D38" s="146">
        <v>15216</v>
      </c>
      <c r="E38" s="146">
        <v>1195</v>
      </c>
      <c r="F38" s="146">
        <v>1490</v>
      </c>
      <c r="G38" s="146">
        <v>45</v>
      </c>
      <c r="H38" s="146">
        <v>14466</v>
      </c>
      <c r="I38" s="299">
        <v>200</v>
      </c>
    </row>
    <row r="39" spans="2:12" ht="15.6" customHeight="1" thickBot="1" x14ac:dyDescent="0.3">
      <c r="B39" s="629" t="s">
        <v>622</v>
      </c>
      <c r="C39" s="630">
        <f t="shared" ref="C39:I39" si="8">IFERROR((C38-C36)/ABS(C36), "")</f>
        <v>-2.0152583849143515E-3</v>
      </c>
      <c r="D39" s="630">
        <f t="shared" si="8"/>
        <v>-2.0155837465387339E-2</v>
      </c>
      <c r="E39" s="630">
        <f t="shared" si="8"/>
        <v>-0.19202163624070318</v>
      </c>
      <c r="F39" s="630">
        <f t="shared" si="8"/>
        <v>-0.3221110100090992</v>
      </c>
      <c r="G39" s="630">
        <f t="shared" si="8"/>
        <v>7.1428571428571425E-2</v>
      </c>
      <c r="H39" s="630">
        <f t="shared" si="8"/>
        <v>6.6105351054206391E-3</v>
      </c>
      <c r="I39" s="631">
        <f t="shared" si="8"/>
        <v>-0.11504424778761062</v>
      </c>
    </row>
    <row r="40" spans="2:12" x14ac:dyDescent="0.25">
      <c r="B40" s="167">
        <v>2021</v>
      </c>
      <c r="C40" s="146">
        <v>20521</v>
      </c>
      <c r="D40" s="146">
        <v>15159</v>
      </c>
      <c r="E40" s="146">
        <v>1133</v>
      </c>
      <c r="F40" s="146">
        <v>1790</v>
      </c>
      <c r="G40" s="146">
        <v>48</v>
      </c>
      <c r="H40" s="146">
        <v>15359</v>
      </c>
      <c r="I40" s="299">
        <v>192</v>
      </c>
    </row>
    <row r="41" spans="2:12" ht="15.6" customHeight="1" thickBot="1" x14ac:dyDescent="0.3">
      <c r="B41" s="629" t="s">
        <v>622</v>
      </c>
      <c r="C41" s="630">
        <f t="shared" ref="C41:I41" si="9">IFERROR((C40-C38)/ABS(C38), "")</f>
        <v>-1.3366027212846772E-2</v>
      </c>
      <c r="D41" s="630">
        <f t="shared" si="9"/>
        <v>-3.746056782334385E-3</v>
      </c>
      <c r="E41" s="630">
        <f t="shared" si="9"/>
        <v>-5.1882845188284517E-2</v>
      </c>
      <c r="F41" s="630">
        <f t="shared" si="9"/>
        <v>0.20134228187919462</v>
      </c>
      <c r="G41" s="630">
        <f t="shared" si="9"/>
        <v>6.6666666666666666E-2</v>
      </c>
      <c r="H41" s="630">
        <f t="shared" si="9"/>
        <v>6.1730955343564223E-2</v>
      </c>
      <c r="I41" s="631">
        <f t="shared" si="9"/>
        <v>-0.04</v>
      </c>
    </row>
    <row r="42" spans="2:12" x14ac:dyDescent="0.25">
      <c r="B42" s="167">
        <v>2022</v>
      </c>
      <c r="C42" s="146">
        <v>19994</v>
      </c>
      <c r="D42" s="146">
        <v>14858</v>
      </c>
      <c r="E42" s="146">
        <v>1332</v>
      </c>
      <c r="F42" s="146">
        <v>1655</v>
      </c>
      <c r="G42" s="146">
        <v>84</v>
      </c>
      <c r="H42" s="146">
        <v>15753</v>
      </c>
      <c r="I42" s="299">
        <v>140</v>
      </c>
    </row>
    <row r="43" spans="2:12" ht="15.6" customHeight="1" thickBot="1" x14ac:dyDescent="0.3">
      <c r="B43" s="629" t="s">
        <v>622</v>
      </c>
      <c r="C43" s="630">
        <f t="shared" ref="C43:I43" si="10">IFERROR((C42-C40)/ABS(C40), "")</f>
        <v>-2.568100969738317E-2</v>
      </c>
      <c r="D43" s="630">
        <f t="shared" si="10"/>
        <v>-1.9856191041625438E-2</v>
      </c>
      <c r="E43" s="630">
        <f t="shared" si="10"/>
        <v>0.17563989408649602</v>
      </c>
      <c r="F43" s="630">
        <f t="shared" si="10"/>
        <v>-7.5418994413407825E-2</v>
      </c>
      <c r="G43" s="630">
        <f t="shared" si="10"/>
        <v>0.75</v>
      </c>
      <c r="H43" s="630">
        <f t="shared" si="10"/>
        <v>2.5652711765088872E-2</v>
      </c>
      <c r="I43" s="631">
        <f t="shared" si="10"/>
        <v>-0.27083333333333331</v>
      </c>
    </row>
    <row r="44" spans="2:12" x14ac:dyDescent="0.25">
      <c r="B44" s="167">
        <v>2023</v>
      </c>
      <c r="C44" s="146">
        <v>19878</v>
      </c>
      <c r="D44" s="146">
        <v>14750</v>
      </c>
      <c r="E44" s="146">
        <v>1606</v>
      </c>
      <c r="F44" s="146">
        <v>1788</v>
      </c>
      <c r="G44" s="146">
        <v>130</v>
      </c>
      <c r="H44" s="146">
        <v>16557</v>
      </c>
      <c r="I44" s="299">
        <v>158</v>
      </c>
    </row>
    <row r="45" spans="2:12" ht="15.6" customHeight="1" thickBot="1" x14ac:dyDescent="0.3">
      <c r="B45" s="629" t="s">
        <v>622</v>
      </c>
      <c r="C45" s="630">
        <f t="shared" ref="C45:I47" si="11">IFERROR((C44-C42)/ABS(C42), "")</f>
        <v>-5.8017405221566466E-3</v>
      </c>
      <c r="D45" s="630">
        <f t="shared" si="11"/>
        <v>-7.2688114147260738E-3</v>
      </c>
      <c r="E45" s="630">
        <f t="shared" si="11"/>
        <v>0.2057057057057057</v>
      </c>
      <c r="F45" s="630">
        <f t="shared" si="11"/>
        <v>8.0362537764350456E-2</v>
      </c>
      <c r="G45" s="630">
        <f t="shared" si="11"/>
        <v>0.54761904761904767</v>
      </c>
      <c r="H45" s="630">
        <f t="shared" si="11"/>
        <v>5.1037897543325078E-2</v>
      </c>
      <c r="I45" s="631">
        <f t="shared" si="11"/>
        <v>0.12857142857142856</v>
      </c>
    </row>
    <row r="46" spans="2:12" x14ac:dyDescent="0.25">
      <c r="B46" s="167">
        <v>2024</v>
      </c>
      <c r="C46" s="146">
        <v>19453</v>
      </c>
      <c r="D46" s="146">
        <v>14841</v>
      </c>
      <c r="E46" s="146">
        <v>1763</v>
      </c>
      <c r="F46" s="146">
        <v>1773</v>
      </c>
      <c r="G46" s="146">
        <v>146</v>
      </c>
      <c r="H46" s="146">
        <v>16909</v>
      </c>
      <c r="I46" s="299">
        <v>127</v>
      </c>
    </row>
    <row r="47" spans="2:12" ht="15.6" customHeight="1" x14ac:dyDescent="0.25">
      <c r="B47" s="632" t="s">
        <v>622</v>
      </c>
      <c r="C47" s="633">
        <f t="shared" si="11"/>
        <v>-2.138042056544924E-2</v>
      </c>
      <c r="D47" s="633">
        <f t="shared" si="11"/>
        <v>6.1694915254237289E-3</v>
      </c>
      <c r="E47" s="633">
        <f t="shared" si="11"/>
        <v>9.7758405977584062E-2</v>
      </c>
      <c r="F47" s="633">
        <f t="shared" si="11"/>
        <v>-8.389261744966443E-3</v>
      </c>
      <c r="G47" s="633">
        <f t="shared" si="11"/>
        <v>0.12307692307692308</v>
      </c>
      <c r="H47" s="633">
        <f t="shared" si="11"/>
        <v>2.1259890076704716E-2</v>
      </c>
      <c r="I47" s="634">
        <f t="shared" si="11"/>
        <v>-0.19620253164556961</v>
      </c>
    </row>
    <row r="48" spans="2:12" x14ac:dyDescent="0.25">
      <c r="B48" s="822" t="s">
        <v>771</v>
      </c>
    </row>
    <row r="49" spans="2:14" x14ac:dyDescent="0.25">
      <c r="B49" s="823" t="s">
        <v>1151</v>
      </c>
    </row>
    <row r="50" spans="2:14" x14ac:dyDescent="0.25">
      <c r="B50" s="264"/>
    </row>
    <row r="51" spans="2:14" x14ac:dyDescent="0.25">
      <c r="B51" s="261" t="s">
        <v>937</v>
      </c>
    </row>
    <row r="52" spans="2:14" ht="54.75" customHeight="1" thickBot="1" x14ac:dyDescent="0.3">
      <c r="B52" s="592" t="s">
        <v>83</v>
      </c>
      <c r="C52" s="592" t="s">
        <v>99</v>
      </c>
      <c r="D52" s="748" t="s">
        <v>1014</v>
      </c>
      <c r="E52" s="748" t="s">
        <v>1015</v>
      </c>
      <c r="F52" s="748" t="s">
        <v>1016</v>
      </c>
      <c r="G52" s="592" t="s">
        <v>66</v>
      </c>
      <c r="H52" s="592" t="s">
        <v>77</v>
      </c>
      <c r="I52" s="592" t="s">
        <v>75</v>
      </c>
      <c r="J52" s="595" t="s">
        <v>78</v>
      </c>
      <c r="K52" s="269"/>
    </row>
    <row r="53" spans="2:14" x14ac:dyDescent="0.25">
      <c r="B53" s="167">
        <v>2013</v>
      </c>
      <c r="C53" s="635" t="s">
        <v>5</v>
      </c>
      <c r="D53" s="715">
        <v>0.69611890999174231</v>
      </c>
      <c r="E53" s="715">
        <v>0.77775467775467777</v>
      </c>
      <c r="F53" s="715">
        <v>0.78062157221206574</v>
      </c>
      <c r="G53" s="715">
        <v>0.68181818181818188</v>
      </c>
      <c r="H53" s="715">
        <v>0.86842105263157909</v>
      </c>
      <c r="I53" s="715">
        <v>0.66089613034623229</v>
      </c>
      <c r="J53" s="716"/>
      <c r="K53" s="269"/>
      <c r="M53" s="270"/>
      <c r="N53" s="270"/>
    </row>
    <row r="54" spans="2:14" ht="16.5" thickBot="1" x14ac:dyDescent="0.3">
      <c r="B54" s="629"/>
      <c r="C54" s="635" t="s">
        <v>6</v>
      </c>
      <c r="D54" s="715">
        <v>0.30388109000825764</v>
      </c>
      <c r="E54" s="715">
        <v>0.22224532224532226</v>
      </c>
      <c r="F54" s="715">
        <v>0.21937842778793418</v>
      </c>
      <c r="G54" s="715">
        <v>0.31818181818181818</v>
      </c>
      <c r="H54" s="715">
        <v>0.13157894736842107</v>
      </c>
      <c r="I54" s="715">
        <v>0.33910386965376788</v>
      </c>
      <c r="J54" s="716"/>
      <c r="K54" s="269"/>
      <c r="M54" s="269"/>
      <c r="N54" s="269"/>
    </row>
    <row r="55" spans="2:14" x14ac:dyDescent="0.25">
      <c r="B55" s="167">
        <v>2014</v>
      </c>
      <c r="C55" s="635" t="s">
        <v>5</v>
      </c>
      <c r="D55" s="715">
        <v>0.68202014218009477</v>
      </c>
      <c r="E55" s="715">
        <v>0.78046272493573254</v>
      </c>
      <c r="F55" s="715">
        <v>0.72260748959778087</v>
      </c>
      <c r="G55" s="715">
        <v>0.63541666666666674</v>
      </c>
      <c r="H55" s="715">
        <v>0.89743589743589747</v>
      </c>
      <c r="I55" s="715">
        <v>0.66495375128468648</v>
      </c>
      <c r="J55" s="716"/>
      <c r="K55" s="269"/>
      <c r="M55" s="269"/>
      <c r="N55" s="269"/>
    </row>
    <row r="56" spans="2:14" ht="16.5" thickBot="1" x14ac:dyDescent="0.3">
      <c r="B56" s="629"/>
      <c r="C56" s="635" t="s">
        <v>6</v>
      </c>
      <c r="D56" s="715">
        <v>0.31797985781990523</v>
      </c>
      <c r="E56" s="715">
        <v>0.21953727506426735</v>
      </c>
      <c r="F56" s="715">
        <v>0.27739251040221913</v>
      </c>
      <c r="G56" s="715">
        <v>0.36458333333333337</v>
      </c>
      <c r="H56" s="715">
        <v>0.10256410256410257</v>
      </c>
      <c r="I56" s="715">
        <v>0.33504624871531347</v>
      </c>
      <c r="J56" s="716"/>
      <c r="K56" s="269"/>
      <c r="M56" s="269"/>
      <c r="N56" s="269"/>
    </row>
    <row r="57" spans="2:14" x14ac:dyDescent="0.25">
      <c r="B57" s="167">
        <v>2015</v>
      </c>
      <c r="C57" s="635" t="s">
        <v>5</v>
      </c>
      <c r="D57" s="715">
        <v>0.67811988695522829</v>
      </c>
      <c r="E57" s="715">
        <v>0.78162839248434235</v>
      </c>
      <c r="F57" s="715">
        <v>0.7158034528552456</v>
      </c>
      <c r="G57" s="715">
        <v>0.66829268292682931</v>
      </c>
      <c r="H57" s="715">
        <v>0.94594594594594594</v>
      </c>
      <c r="I57" s="715">
        <v>0.65096830985915488</v>
      </c>
      <c r="J57" s="716"/>
      <c r="K57" s="269"/>
      <c r="M57" s="269"/>
      <c r="N57" s="269"/>
    </row>
    <row r="58" spans="2:14" ht="16.5" thickBot="1" x14ac:dyDescent="0.3">
      <c r="B58" s="629"/>
      <c r="C58" s="635" t="s">
        <v>6</v>
      </c>
      <c r="D58" s="715">
        <v>0.32188011304477171</v>
      </c>
      <c r="E58" s="715">
        <v>0.21837160751565762</v>
      </c>
      <c r="F58" s="715">
        <v>0.28419654714475429</v>
      </c>
      <c r="G58" s="715">
        <v>0.33170731707317075</v>
      </c>
      <c r="H58" s="715">
        <v>5.405405405405405E-2</v>
      </c>
      <c r="I58" s="715">
        <v>0.34903169014084506</v>
      </c>
      <c r="J58" s="716"/>
      <c r="K58" s="269"/>
      <c r="M58" s="269"/>
      <c r="N58" s="269"/>
    </row>
    <row r="59" spans="2:14" x14ac:dyDescent="0.25">
      <c r="B59" s="167">
        <v>2016</v>
      </c>
      <c r="C59" s="635" t="s">
        <v>5</v>
      </c>
      <c r="D59" s="715">
        <v>0.66951360741169663</v>
      </c>
      <c r="E59" s="715">
        <v>0.77875091231362736</v>
      </c>
      <c r="F59" s="715">
        <v>0.6855733662145499</v>
      </c>
      <c r="G59" s="715">
        <v>0.65660377358490563</v>
      </c>
      <c r="H59" s="715">
        <v>0.91666666666666652</v>
      </c>
      <c r="I59" s="715">
        <v>0.65246286161063327</v>
      </c>
      <c r="J59" s="716"/>
      <c r="K59" s="269"/>
      <c r="M59" s="269"/>
      <c r="N59" s="269"/>
    </row>
    <row r="60" spans="2:14" ht="16.5" thickBot="1" x14ac:dyDescent="0.3">
      <c r="B60" s="629"/>
      <c r="C60" s="635" t="s">
        <v>6</v>
      </c>
      <c r="D60" s="715">
        <v>0.33048639258830342</v>
      </c>
      <c r="E60" s="715">
        <v>0.22124908768637266</v>
      </c>
      <c r="F60" s="715">
        <v>0.31442663378545005</v>
      </c>
      <c r="G60" s="715">
        <v>0.34339622641509437</v>
      </c>
      <c r="H60" s="715">
        <v>8.3333333333333315E-2</v>
      </c>
      <c r="I60" s="715">
        <v>0.34753713838936667</v>
      </c>
      <c r="J60" s="716"/>
      <c r="K60" s="269"/>
      <c r="M60" s="269"/>
      <c r="N60" s="269"/>
    </row>
    <row r="61" spans="2:14" x14ac:dyDescent="0.25">
      <c r="B61" s="167">
        <v>2017</v>
      </c>
      <c r="C61" s="635" t="s">
        <v>5</v>
      </c>
      <c r="D61" s="715">
        <v>0.66861345446679654</v>
      </c>
      <c r="E61" s="715">
        <v>0.77067312756768147</v>
      </c>
      <c r="F61" s="715">
        <v>0.69352869352869351</v>
      </c>
      <c r="G61" s="715">
        <v>0.65479452054794518</v>
      </c>
      <c r="H61" s="715">
        <v>0.8421052631578948</v>
      </c>
      <c r="I61" s="715">
        <v>0.63838321505708118</v>
      </c>
      <c r="J61" s="716"/>
      <c r="K61" s="269"/>
      <c r="M61" s="269"/>
      <c r="N61" s="269"/>
    </row>
    <row r="62" spans="2:14" ht="16.5" thickBot="1" x14ac:dyDescent="0.3">
      <c r="B62" s="629"/>
      <c r="C62" s="635" t="s">
        <v>6</v>
      </c>
      <c r="D62" s="715">
        <v>0.33138654553320357</v>
      </c>
      <c r="E62" s="715">
        <v>0.22932687243231853</v>
      </c>
      <c r="F62" s="715">
        <v>0.30647130647130644</v>
      </c>
      <c r="G62" s="715">
        <v>0.34520547945205476</v>
      </c>
      <c r="H62" s="715">
        <v>0.15789473684210528</v>
      </c>
      <c r="I62" s="715">
        <v>0.36161678494291882</v>
      </c>
      <c r="J62" s="716"/>
      <c r="K62" s="269"/>
      <c r="M62" s="269"/>
      <c r="N62" s="269"/>
    </row>
    <row r="63" spans="2:14" x14ac:dyDescent="0.25">
      <c r="B63" s="167">
        <v>2018</v>
      </c>
      <c r="C63" s="635" t="s">
        <v>5</v>
      </c>
      <c r="D63" s="715">
        <v>0.66673906747755585</v>
      </c>
      <c r="E63" s="715">
        <v>0.74811700823261518</v>
      </c>
      <c r="F63" s="715">
        <v>0.67278989667049371</v>
      </c>
      <c r="G63" s="715">
        <v>0.67426710097719866</v>
      </c>
      <c r="H63" s="715">
        <v>0.91428571428571426</v>
      </c>
      <c r="I63" s="715">
        <v>0.63318323519224107</v>
      </c>
      <c r="J63" s="716">
        <v>0.52581273082208169</v>
      </c>
      <c r="K63" s="269"/>
      <c r="M63" s="271"/>
      <c r="N63" s="271"/>
    </row>
    <row r="64" spans="2:14" ht="16.5" thickBot="1" x14ac:dyDescent="0.3">
      <c r="B64" s="629"/>
      <c r="C64" s="635" t="s">
        <v>6</v>
      </c>
      <c r="D64" s="715">
        <v>0.33326093252244426</v>
      </c>
      <c r="E64" s="715">
        <v>0.25188299176738482</v>
      </c>
      <c r="F64" s="715">
        <v>0.32721010332950634</v>
      </c>
      <c r="G64" s="715">
        <v>0.32573289902280128</v>
      </c>
      <c r="H64" s="715">
        <v>8.5714285714285715E-2</v>
      </c>
      <c r="I64" s="715">
        <v>0.36681676480775893</v>
      </c>
      <c r="J64" s="716">
        <v>0.47418726917791831</v>
      </c>
      <c r="K64" s="269"/>
      <c r="M64" s="270"/>
      <c r="N64" s="270"/>
    </row>
    <row r="65" spans="2:14" x14ac:dyDescent="0.25">
      <c r="B65" s="167">
        <v>2019</v>
      </c>
      <c r="C65" s="635" t="s">
        <v>5</v>
      </c>
      <c r="D65" s="715">
        <v>0.66392328061260997</v>
      </c>
      <c r="E65" s="715">
        <v>0.73718175388967466</v>
      </c>
      <c r="F65" s="715">
        <v>0.7017937219730942</v>
      </c>
      <c r="G65" s="715">
        <v>0.66666666666666674</v>
      </c>
      <c r="H65" s="715">
        <v>0.74285714285714288</v>
      </c>
      <c r="I65" s="715">
        <v>0.64610613370089598</v>
      </c>
      <c r="J65" s="716">
        <v>0.60689655172413792</v>
      </c>
      <c r="K65" s="269"/>
      <c r="M65" s="269"/>
      <c r="N65" s="269"/>
    </row>
    <row r="66" spans="2:14" ht="16.5" thickBot="1" x14ac:dyDescent="0.3">
      <c r="B66" s="629"/>
      <c r="C66" s="635" t="s">
        <v>6</v>
      </c>
      <c r="D66" s="715">
        <v>0.33607671938738998</v>
      </c>
      <c r="E66" s="715">
        <v>0.26281824611032534</v>
      </c>
      <c r="F66" s="715">
        <v>0.29820627802690586</v>
      </c>
      <c r="G66" s="715">
        <v>0.33333333333333337</v>
      </c>
      <c r="H66" s="715">
        <v>0.25714285714285717</v>
      </c>
      <c r="I66" s="715">
        <v>0.35389386629910413</v>
      </c>
      <c r="J66" s="716">
        <v>0.39310344827586208</v>
      </c>
      <c r="K66" s="269"/>
      <c r="M66" s="269"/>
      <c r="N66" s="269"/>
    </row>
    <row r="67" spans="2:14" x14ac:dyDescent="0.25">
      <c r="B67" s="167">
        <v>2020</v>
      </c>
      <c r="C67" s="635" t="s">
        <v>5</v>
      </c>
      <c r="D67" s="715">
        <v>0.65571971913399651</v>
      </c>
      <c r="E67" s="715">
        <v>0.73880245167373881</v>
      </c>
      <c r="F67" s="715">
        <v>0.66180758017492725</v>
      </c>
      <c r="G67" s="715">
        <v>0.57333333333333325</v>
      </c>
      <c r="H67" s="715">
        <v>0.75</v>
      </c>
      <c r="I67" s="715">
        <v>0.64375788146279944</v>
      </c>
      <c r="J67" s="716">
        <v>0.57627118644067787</v>
      </c>
      <c r="K67" s="269"/>
      <c r="M67" s="269"/>
      <c r="N67" s="269"/>
    </row>
    <row r="68" spans="2:14" ht="16.5" thickBot="1" x14ac:dyDescent="0.3">
      <c r="B68" s="629"/>
      <c r="C68" s="635" t="s">
        <v>6</v>
      </c>
      <c r="D68" s="715">
        <v>0.34428028086600349</v>
      </c>
      <c r="E68" s="715">
        <v>0.26119754832626119</v>
      </c>
      <c r="F68" s="715">
        <v>0.33819241982507292</v>
      </c>
      <c r="G68" s="715">
        <v>0.42666666666666664</v>
      </c>
      <c r="H68" s="715">
        <v>0.25</v>
      </c>
      <c r="I68" s="715">
        <v>0.3562421185372005</v>
      </c>
      <c r="J68" s="716">
        <v>0.42372881355932202</v>
      </c>
      <c r="K68" s="269"/>
      <c r="M68" s="269"/>
      <c r="N68" s="269"/>
    </row>
    <row r="69" spans="2:14" x14ac:dyDescent="0.25">
      <c r="B69" s="167">
        <v>2021</v>
      </c>
      <c r="C69" s="635" t="s">
        <v>5</v>
      </c>
      <c r="D69" s="715">
        <v>0.65264617517910795</v>
      </c>
      <c r="E69" s="715">
        <v>0.7284637134778511</v>
      </c>
      <c r="F69" s="715">
        <v>0.6785714285714286</v>
      </c>
      <c r="G69" s="715">
        <v>0.63436123348017615</v>
      </c>
      <c r="H69" s="715">
        <v>0.75609756097560976</v>
      </c>
      <c r="I69" s="715">
        <v>0.63312428734321546</v>
      </c>
      <c r="J69" s="716">
        <v>0.59459459459459463</v>
      </c>
      <c r="K69" s="269"/>
      <c r="M69" s="269"/>
      <c r="N69" s="269"/>
    </row>
    <row r="70" spans="2:14" ht="16.5" thickBot="1" x14ac:dyDescent="0.3">
      <c r="B70" s="629"/>
      <c r="C70" s="635" t="s">
        <v>6</v>
      </c>
      <c r="D70" s="715">
        <v>0.34735382482089205</v>
      </c>
      <c r="E70" s="715">
        <v>0.2715362865221489</v>
      </c>
      <c r="F70" s="715">
        <v>0.3214285714285714</v>
      </c>
      <c r="G70" s="715">
        <v>0.36563876651982374</v>
      </c>
      <c r="H70" s="715">
        <v>0.24390243902439024</v>
      </c>
      <c r="I70" s="715">
        <v>0.36687571265678448</v>
      </c>
      <c r="J70" s="716">
        <v>0.40540540540540543</v>
      </c>
      <c r="K70" s="269"/>
      <c r="M70" s="269"/>
      <c r="N70" s="269"/>
    </row>
    <row r="71" spans="2:14" x14ac:dyDescent="0.25">
      <c r="B71" s="167">
        <v>2022</v>
      </c>
      <c r="C71" s="635" t="s">
        <v>5</v>
      </c>
      <c r="D71" s="715">
        <v>0.65639304241684471</v>
      </c>
      <c r="E71" s="715">
        <v>0.72349071207430338</v>
      </c>
      <c r="F71" s="715">
        <v>0.68022598870056494</v>
      </c>
      <c r="G71" s="715">
        <v>0.61904761904761896</v>
      </c>
      <c r="H71" s="715">
        <v>0.75</v>
      </c>
      <c r="I71" s="715">
        <v>0.6231768761601697</v>
      </c>
      <c r="J71" s="716">
        <v>0.54545454545454541</v>
      </c>
      <c r="K71" s="269"/>
      <c r="M71" s="269"/>
      <c r="N71" s="269"/>
    </row>
    <row r="72" spans="2:14" ht="16.5" thickBot="1" x14ac:dyDescent="0.3">
      <c r="B72" s="629"/>
      <c r="C72" s="635" t="s">
        <v>6</v>
      </c>
      <c r="D72" s="715">
        <v>0.34360695758315529</v>
      </c>
      <c r="E72" s="715">
        <v>0.27650928792569662</v>
      </c>
      <c r="F72" s="715">
        <v>0.319774011299435</v>
      </c>
      <c r="G72" s="715">
        <v>0.38095238095238093</v>
      </c>
      <c r="H72" s="715">
        <v>0.25</v>
      </c>
      <c r="I72" s="715">
        <v>0.3768231238398303</v>
      </c>
      <c r="J72" s="716">
        <v>0.45454545454545459</v>
      </c>
      <c r="K72" s="269"/>
      <c r="M72" s="269"/>
      <c r="N72" s="269"/>
    </row>
    <row r="73" spans="2:14" x14ac:dyDescent="0.25">
      <c r="B73" s="167">
        <v>2023</v>
      </c>
      <c r="C73" s="635" t="s">
        <v>5</v>
      </c>
      <c r="D73" s="715">
        <v>0.65583786603084715</v>
      </c>
      <c r="E73" s="715">
        <v>0.72013487475915217</v>
      </c>
      <c r="F73" s="715">
        <v>0.67825223435948356</v>
      </c>
      <c r="G73" s="715">
        <v>0.66525423728813549</v>
      </c>
      <c r="H73" s="715">
        <v>0.73333333333333339</v>
      </c>
      <c r="I73" s="715">
        <v>0.62738693467336692</v>
      </c>
      <c r="J73" s="716">
        <v>0.65625</v>
      </c>
      <c r="K73" s="269"/>
      <c r="M73" s="269"/>
      <c r="N73" s="269"/>
    </row>
    <row r="74" spans="2:14" ht="16.5" thickBot="1" x14ac:dyDescent="0.3">
      <c r="B74" s="629"/>
      <c r="C74" s="635" t="s">
        <v>6</v>
      </c>
      <c r="D74" s="715">
        <v>0.34416213396915279</v>
      </c>
      <c r="E74" s="715">
        <v>0.27986512524084778</v>
      </c>
      <c r="F74" s="715">
        <v>0.32174776564051633</v>
      </c>
      <c r="G74" s="715">
        <v>0.33474576271186435</v>
      </c>
      <c r="H74" s="715">
        <v>0.26666666666666666</v>
      </c>
      <c r="I74" s="715">
        <v>0.37261306532663319</v>
      </c>
      <c r="J74" s="716">
        <v>0.34375</v>
      </c>
      <c r="K74" s="269"/>
      <c r="M74" s="271"/>
      <c r="N74" s="271"/>
    </row>
    <row r="75" spans="2:14" x14ac:dyDescent="0.25">
      <c r="B75" s="167">
        <v>2024</v>
      </c>
      <c r="C75" s="635" t="s">
        <v>5</v>
      </c>
      <c r="D75" s="715">
        <v>0.65431453119163241</v>
      </c>
      <c r="E75" s="715">
        <v>0.71850655519665596</v>
      </c>
      <c r="F75" s="715">
        <v>0.70672645739910311</v>
      </c>
      <c r="G75" s="715">
        <v>0.64622641509433965</v>
      </c>
      <c r="H75" s="715">
        <v>0.74242424242424232</v>
      </c>
      <c r="I75" s="715">
        <v>0.62744624305387775</v>
      </c>
      <c r="J75" s="716">
        <v>0.64102564102564097</v>
      </c>
      <c r="K75" s="269"/>
      <c r="M75" s="271"/>
      <c r="N75" s="271"/>
    </row>
    <row r="76" spans="2:14" x14ac:dyDescent="0.25">
      <c r="B76" s="632"/>
      <c r="C76" s="636" t="s">
        <v>6</v>
      </c>
      <c r="D76" s="717">
        <v>0.34568546880836754</v>
      </c>
      <c r="E76" s="717">
        <v>0.2814934448033441</v>
      </c>
      <c r="F76" s="717">
        <v>0.29327354260089683</v>
      </c>
      <c r="G76" s="717">
        <v>0.35377358490566041</v>
      </c>
      <c r="H76" s="717">
        <v>0.25757575757575757</v>
      </c>
      <c r="I76" s="717">
        <v>0.37255375694612225</v>
      </c>
      <c r="J76" s="718">
        <v>0.35897435897435898</v>
      </c>
      <c r="K76" s="269"/>
      <c r="M76" s="271"/>
      <c r="N76" s="271"/>
    </row>
    <row r="77" spans="2:14" x14ac:dyDescent="0.25">
      <c r="B77" s="822" t="s">
        <v>771</v>
      </c>
      <c r="C77" s="272"/>
      <c r="D77" s="272"/>
      <c r="M77" s="270"/>
      <c r="N77" s="270"/>
    </row>
    <row r="78" spans="2:14" x14ac:dyDescent="0.25">
      <c r="B78" s="823" t="s">
        <v>1151</v>
      </c>
      <c r="C78" s="272"/>
      <c r="D78" s="272"/>
      <c r="M78" s="270"/>
      <c r="N78" s="270"/>
    </row>
    <row r="79" spans="2:14" x14ac:dyDescent="0.25">
      <c r="B79" s="264"/>
      <c r="C79" s="272"/>
      <c r="D79" s="272"/>
      <c r="M79" s="270"/>
      <c r="N79" s="270"/>
    </row>
    <row r="80" spans="2:14" x14ac:dyDescent="0.25">
      <c r="B80" s="261" t="s">
        <v>938</v>
      </c>
      <c r="M80" s="269"/>
      <c r="N80" s="269"/>
    </row>
    <row r="81" spans="2:14" ht="54.75" customHeight="1" thickBot="1" x14ac:dyDescent="0.3">
      <c r="B81" s="592" t="s">
        <v>83</v>
      </c>
      <c r="C81" s="592" t="s">
        <v>100</v>
      </c>
      <c r="D81" s="748" t="s">
        <v>1014</v>
      </c>
      <c r="E81" s="748" t="s">
        <v>1015</v>
      </c>
      <c r="F81" s="748" t="s">
        <v>1016</v>
      </c>
      <c r="G81" s="592" t="s">
        <v>66</v>
      </c>
      <c r="H81" s="592" t="s">
        <v>77</v>
      </c>
      <c r="I81" s="592" t="s">
        <v>75</v>
      </c>
      <c r="J81" s="595" t="s">
        <v>78</v>
      </c>
      <c r="M81" s="269"/>
      <c r="N81" s="269"/>
    </row>
    <row r="82" spans="2:14" x14ac:dyDescent="0.25">
      <c r="B82" s="167">
        <v>2013</v>
      </c>
      <c r="C82" s="635" t="s">
        <v>79</v>
      </c>
      <c r="D82" s="715">
        <v>4.8269649425718784E-2</v>
      </c>
      <c r="E82" s="715">
        <v>1.3201663201663202E-2</v>
      </c>
      <c r="F82" s="715">
        <v>2.0109689213893969E-2</v>
      </c>
      <c r="G82" s="715">
        <v>0</v>
      </c>
      <c r="H82" s="715">
        <v>0</v>
      </c>
      <c r="I82" s="715">
        <v>9.4704684317718946E-2</v>
      </c>
      <c r="J82" s="716"/>
      <c r="M82" s="269"/>
      <c r="N82" s="269"/>
    </row>
    <row r="83" spans="2:14" x14ac:dyDescent="0.25">
      <c r="B83" s="593"/>
      <c r="C83" s="635" t="s">
        <v>80</v>
      </c>
      <c r="D83" s="715">
        <v>0.16657908565423013</v>
      </c>
      <c r="E83" s="715">
        <v>0.11798336798336799</v>
      </c>
      <c r="F83" s="715">
        <v>0.1882998171846435</v>
      </c>
      <c r="G83" s="715">
        <v>0.13636363636363635</v>
      </c>
      <c r="H83" s="715">
        <v>7.8947368421052641E-2</v>
      </c>
      <c r="I83" s="715">
        <v>0.19144602851323833</v>
      </c>
      <c r="J83" s="716"/>
      <c r="M83" s="269"/>
      <c r="N83" s="269"/>
    </row>
    <row r="84" spans="2:14" x14ac:dyDescent="0.25">
      <c r="B84" s="593"/>
      <c r="C84" s="635" t="s">
        <v>81</v>
      </c>
      <c r="D84" s="715">
        <v>0.37474664064259433</v>
      </c>
      <c r="E84" s="715">
        <v>0.29937629937629939</v>
      </c>
      <c r="F84" s="715">
        <v>0.40402193784277879</v>
      </c>
      <c r="G84" s="715">
        <v>0.18181818181818182</v>
      </c>
      <c r="H84" s="715">
        <v>0.28947368421052633</v>
      </c>
      <c r="I84" s="715">
        <v>0.3574338085539715</v>
      </c>
      <c r="J84" s="716"/>
      <c r="M84" s="269"/>
      <c r="N84" s="269"/>
    </row>
    <row r="85" spans="2:14" ht="16.5" thickBot="1" x14ac:dyDescent="0.3">
      <c r="B85" s="637"/>
      <c r="C85" s="635" t="s">
        <v>82</v>
      </c>
      <c r="D85" s="715">
        <v>0.41040462427745666</v>
      </c>
      <c r="E85" s="715">
        <v>0.56943866943866939</v>
      </c>
      <c r="F85" s="715">
        <v>0.38756855575868371</v>
      </c>
      <c r="G85" s="715">
        <v>0.68181818181818188</v>
      </c>
      <c r="H85" s="715">
        <v>0.63157894736842113</v>
      </c>
      <c r="I85" s="715">
        <v>0.35641547861507128</v>
      </c>
      <c r="J85" s="716"/>
      <c r="M85" s="269"/>
      <c r="N85" s="269"/>
    </row>
    <row r="86" spans="2:14" x14ac:dyDescent="0.25">
      <c r="B86" s="167">
        <v>2014</v>
      </c>
      <c r="C86" s="635" t="s">
        <v>79</v>
      </c>
      <c r="D86" s="715">
        <v>4.8578199052132703E-2</v>
      </c>
      <c r="E86" s="715">
        <v>1.2544987146529563E-2</v>
      </c>
      <c r="F86" s="715">
        <v>2.2191400832177532E-2</v>
      </c>
      <c r="G86" s="715">
        <v>3.6458333333333336E-2</v>
      </c>
      <c r="H86" s="715">
        <v>0</v>
      </c>
      <c r="I86" s="715">
        <v>9.3525179856115109E-2</v>
      </c>
      <c r="J86" s="716"/>
      <c r="M86" s="269"/>
      <c r="N86" s="269"/>
    </row>
    <row r="87" spans="2:14" x14ac:dyDescent="0.25">
      <c r="B87" s="593"/>
      <c r="C87" s="635" t="s">
        <v>80</v>
      </c>
      <c r="D87" s="715">
        <v>0.17002369668246445</v>
      </c>
      <c r="E87" s="715">
        <v>0.11074550128534703</v>
      </c>
      <c r="F87" s="715">
        <v>0.18169209431345354</v>
      </c>
      <c r="G87" s="715">
        <v>0.16145833333333337</v>
      </c>
      <c r="H87" s="715">
        <v>5.1282051282051287E-2</v>
      </c>
      <c r="I87" s="715">
        <v>0.17368961973278518</v>
      </c>
      <c r="J87" s="716"/>
      <c r="M87" s="269"/>
      <c r="N87" s="269"/>
    </row>
    <row r="88" spans="2:14" x14ac:dyDescent="0.25">
      <c r="B88" s="593"/>
      <c r="C88" s="635" t="s">
        <v>81</v>
      </c>
      <c r="D88" s="715">
        <v>0.34189869668246442</v>
      </c>
      <c r="E88" s="715">
        <v>0.29871465295629818</v>
      </c>
      <c r="F88" s="715">
        <v>0.40915395284327327</v>
      </c>
      <c r="G88" s="715">
        <v>0.390625</v>
      </c>
      <c r="H88" s="715">
        <v>0.23076923076923081</v>
      </c>
      <c r="I88" s="715">
        <v>0.34943473792394658</v>
      </c>
      <c r="J88" s="716"/>
      <c r="M88" s="271"/>
      <c r="N88" s="271"/>
    </row>
    <row r="89" spans="2:14" ht="16.5" thickBot="1" x14ac:dyDescent="0.3">
      <c r="B89" s="637"/>
      <c r="C89" s="635" t="s">
        <v>82</v>
      </c>
      <c r="D89" s="715">
        <v>0.43949940758293843</v>
      </c>
      <c r="E89" s="715">
        <v>0.5779948586118252</v>
      </c>
      <c r="F89" s="715">
        <v>0.38696255201109564</v>
      </c>
      <c r="G89" s="715">
        <v>0.41145833333333337</v>
      </c>
      <c r="H89" s="715">
        <v>0.71794871794871795</v>
      </c>
      <c r="I89" s="715">
        <v>0.38335046248715315</v>
      </c>
      <c r="J89" s="716"/>
      <c r="M89" s="270"/>
      <c r="N89" s="270"/>
    </row>
    <row r="90" spans="2:14" x14ac:dyDescent="0.25">
      <c r="B90" s="167">
        <v>2015</v>
      </c>
      <c r="C90" s="635" t="s">
        <v>79</v>
      </c>
      <c r="D90" s="715">
        <v>4.7895284843076008E-2</v>
      </c>
      <c r="E90" s="715">
        <v>1.1273486430062629E-2</v>
      </c>
      <c r="F90" s="715">
        <v>2.3904382470119518E-2</v>
      </c>
      <c r="G90" s="715">
        <v>3.4146341463414637E-2</v>
      </c>
      <c r="H90" s="715">
        <v>0</v>
      </c>
      <c r="I90" s="715">
        <v>8.2746478873239437E-2</v>
      </c>
      <c r="J90" s="716"/>
      <c r="M90" s="269"/>
      <c r="N90" s="269"/>
    </row>
    <row r="91" spans="2:14" x14ac:dyDescent="0.25">
      <c r="B91" s="593"/>
      <c r="C91" s="635" t="s">
        <v>80</v>
      </c>
      <c r="D91" s="715">
        <v>0.1692696712777034</v>
      </c>
      <c r="E91" s="715">
        <v>0.10803757828810021</v>
      </c>
      <c r="F91" s="715">
        <v>0.16069057104913678</v>
      </c>
      <c r="G91" s="715">
        <v>0.12195121951219512</v>
      </c>
      <c r="H91" s="715">
        <v>5.405405405405405E-2</v>
      </c>
      <c r="I91" s="715">
        <v>0.20070422535211263</v>
      </c>
      <c r="J91" s="716"/>
      <c r="M91" s="269"/>
      <c r="N91" s="269"/>
    </row>
    <row r="92" spans="2:14" x14ac:dyDescent="0.25">
      <c r="B92" s="593"/>
      <c r="C92" s="635" t="s">
        <v>81</v>
      </c>
      <c r="D92" s="715">
        <v>0.36598244831176557</v>
      </c>
      <c r="E92" s="715">
        <v>0.29373695198329852</v>
      </c>
      <c r="F92" s="715">
        <v>0.44621513944223101</v>
      </c>
      <c r="G92" s="715">
        <v>0.38536585365853659</v>
      </c>
      <c r="H92" s="715">
        <v>0.1891891891891892</v>
      </c>
      <c r="I92" s="715">
        <v>0.34154929577464782</v>
      </c>
      <c r="J92" s="716"/>
      <c r="M92" s="269"/>
      <c r="N92" s="269"/>
    </row>
    <row r="93" spans="2:14" ht="16.5" thickBot="1" x14ac:dyDescent="0.3">
      <c r="B93" s="637"/>
      <c r="C93" s="635" t="s">
        <v>82</v>
      </c>
      <c r="D93" s="715">
        <v>0.41685259556745502</v>
      </c>
      <c r="E93" s="715">
        <v>0.58695198329853859</v>
      </c>
      <c r="F93" s="715">
        <v>0.36918990703851257</v>
      </c>
      <c r="G93" s="715">
        <v>0.45853658536585362</v>
      </c>
      <c r="H93" s="715">
        <v>0.7567567567567568</v>
      </c>
      <c r="I93" s="715">
        <v>0.375</v>
      </c>
      <c r="J93" s="716"/>
      <c r="M93" s="269"/>
      <c r="N93" s="269"/>
    </row>
    <row r="94" spans="2:14" x14ac:dyDescent="0.25">
      <c r="B94" s="167">
        <v>2016</v>
      </c>
      <c r="C94" s="635" t="s">
        <v>79</v>
      </c>
      <c r="D94" s="715">
        <v>4.8060220034742328E-2</v>
      </c>
      <c r="E94" s="715">
        <v>9.8008549681993535E-3</v>
      </c>
      <c r="F94" s="715">
        <v>1.849568434032059E-2</v>
      </c>
      <c r="G94" s="715">
        <v>1.8867924528301886E-2</v>
      </c>
      <c r="H94" s="715">
        <v>0</v>
      </c>
      <c r="I94" s="715">
        <v>9.304143862392493E-2</v>
      </c>
      <c r="J94" s="716"/>
      <c r="M94" s="269"/>
      <c r="N94" s="269"/>
    </row>
    <row r="95" spans="2:14" x14ac:dyDescent="0.25">
      <c r="B95" s="593"/>
      <c r="C95" s="635" t="s">
        <v>80</v>
      </c>
      <c r="D95" s="715">
        <v>0.1734944991314418</v>
      </c>
      <c r="E95" s="715">
        <v>0.10520279428631009</v>
      </c>
      <c r="F95" s="715">
        <v>0.14180024660912452</v>
      </c>
      <c r="G95" s="715">
        <v>0.16226415094339625</v>
      </c>
      <c r="H95" s="715">
        <v>2.7777777777777776E-2</v>
      </c>
      <c r="I95" s="715">
        <v>0.17552775605942142</v>
      </c>
      <c r="J95" s="716"/>
      <c r="M95" s="273"/>
      <c r="N95" s="273"/>
    </row>
    <row r="96" spans="2:14" x14ac:dyDescent="0.25">
      <c r="B96" s="593"/>
      <c r="C96" s="635" t="s">
        <v>81</v>
      </c>
      <c r="D96" s="715">
        <v>0.35726693688477129</v>
      </c>
      <c r="E96" s="715">
        <v>0.29058492336565528</v>
      </c>
      <c r="F96" s="715">
        <v>0.47718865598027127</v>
      </c>
      <c r="G96" s="715">
        <v>0.38867924528301889</v>
      </c>
      <c r="H96" s="715">
        <v>0.19444444444444442</v>
      </c>
      <c r="I96" s="715">
        <v>0.34519155590304929</v>
      </c>
      <c r="J96" s="716"/>
      <c r="M96" s="269"/>
      <c r="N96" s="269"/>
    </row>
    <row r="97" spans="2:14" ht="16.5" thickBot="1" x14ac:dyDescent="0.3">
      <c r="B97" s="637"/>
      <c r="C97" s="635" t="s">
        <v>82</v>
      </c>
      <c r="D97" s="715">
        <v>0.42117834394904463</v>
      </c>
      <c r="E97" s="715">
        <v>0.59441142737983521</v>
      </c>
      <c r="F97" s="715">
        <v>0.36251541307028362</v>
      </c>
      <c r="G97" s="715">
        <v>0.43018867924528309</v>
      </c>
      <c r="H97" s="715">
        <v>0.77777777777777768</v>
      </c>
      <c r="I97" s="715">
        <v>0.38623924941360438</v>
      </c>
      <c r="J97" s="716"/>
      <c r="M97" s="269"/>
      <c r="N97" s="269"/>
    </row>
    <row r="98" spans="2:14" x14ac:dyDescent="0.25">
      <c r="B98" s="167">
        <v>2017</v>
      </c>
      <c r="C98" s="635" t="s">
        <v>79</v>
      </c>
      <c r="D98" s="715">
        <v>4.4199293388131798E-2</v>
      </c>
      <c r="E98" s="715">
        <v>7.7952175287053617E-3</v>
      </c>
      <c r="F98" s="715">
        <v>2.1978021978021976E-2</v>
      </c>
      <c r="G98" s="715">
        <v>1.3698630136986301E-2</v>
      </c>
      <c r="H98" s="715">
        <v>0</v>
      </c>
      <c r="I98" s="715">
        <v>7.8679419932119715E-2</v>
      </c>
      <c r="J98" s="716"/>
      <c r="M98" s="269"/>
      <c r="N98" s="269"/>
    </row>
    <row r="99" spans="2:14" x14ac:dyDescent="0.25">
      <c r="B99" s="593"/>
      <c r="C99" s="635" t="s">
        <v>80</v>
      </c>
      <c r="D99" s="715">
        <v>0.17326411421155094</v>
      </c>
      <c r="E99" s="715">
        <v>0.10997577162119457</v>
      </c>
      <c r="F99" s="715">
        <v>0.1648351648351648</v>
      </c>
      <c r="G99" s="715">
        <v>0.13698630136986301</v>
      </c>
      <c r="H99" s="715">
        <v>5.2631578947368425E-2</v>
      </c>
      <c r="I99" s="715">
        <v>0.1872878741129281</v>
      </c>
      <c r="J99" s="716"/>
      <c r="M99" s="271"/>
      <c r="N99" s="271"/>
    </row>
    <row r="100" spans="2:14" x14ac:dyDescent="0.25">
      <c r="B100" s="593"/>
      <c r="C100" s="635" t="s">
        <v>81</v>
      </c>
      <c r="D100" s="715">
        <v>0.34486985363039868</v>
      </c>
      <c r="E100" s="715">
        <v>0.28736964078794902</v>
      </c>
      <c r="F100" s="715">
        <v>0.47008547008547003</v>
      </c>
      <c r="G100" s="715">
        <v>0.45479452054794522</v>
      </c>
      <c r="H100" s="715">
        <v>0.18421052631578949</v>
      </c>
      <c r="I100" s="715">
        <v>0.35359456957729096</v>
      </c>
      <c r="J100" s="716"/>
      <c r="M100" s="270"/>
      <c r="N100" s="270"/>
    </row>
    <row r="101" spans="2:14" ht="16.5" thickBot="1" x14ac:dyDescent="0.3">
      <c r="B101" s="637"/>
      <c r="C101" s="635" t="s">
        <v>82</v>
      </c>
      <c r="D101" s="715">
        <v>0.43766673876991852</v>
      </c>
      <c r="E101" s="715">
        <v>0.59485937006215106</v>
      </c>
      <c r="F101" s="715">
        <v>0.3431013431013431</v>
      </c>
      <c r="G101" s="715">
        <v>0.39452054794520547</v>
      </c>
      <c r="H101" s="715">
        <v>0.76315789473684215</v>
      </c>
      <c r="I101" s="715">
        <v>0.38043813637766122</v>
      </c>
      <c r="J101" s="716"/>
      <c r="M101" s="269"/>
      <c r="N101" s="269"/>
    </row>
    <row r="102" spans="2:14" x14ac:dyDescent="0.25">
      <c r="B102" s="167">
        <v>2018</v>
      </c>
      <c r="C102" s="635" t="s">
        <v>79</v>
      </c>
      <c r="D102" s="715">
        <v>4.4309296264118156E-2</v>
      </c>
      <c r="E102" s="715">
        <v>7.0064809949203014E-3</v>
      </c>
      <c r="F102" s="715">
        <v>2.5258323765786454E-2</v>
      </c>
      <c r="G102" s="715">
        <v>3.5830618892508138E-2</v>
      </c>
      <c r="H102" s="715">
        <v>2.8571428571428571E-2</v>
      </c>
      <c r="I102" s="715">
        <v>7.2739868375476274E-2</v>
      </c>
      <c r="J102" s="716">
        <v>4.1696881798404641E-3</v>
      </c>
      <c r="M102" s="269"/>
      <c r="N102" s="269"/>
    </row>
    <row r="103" spans="2:14" x14ac:dyDescent="0.25">
      <c r="B103" s="593"/>
      <c r="C103" s="635" t="s">
        <v>80</v>
      </c>
      <c r="D103" s="715">
        <v>0.16905589342600638</v>
      </c>
      <c r="E103" s="715">
        <v>0.11201611490628832</v>
      </c>
      <c r="F103" s="715">
        <v>0.14121699196326062</v>
      </c>
      <c r="G103" s="715">
        <v>0.11400651465798045</v>
      </c>
      <c r="H103" s="715">
        <v>0</v>
      </c>
      <c r="I103" s="715">
        <v>0.17457568410114305</v>
      </c>
      <c r="J103" s="716">
        <v>9.9494634354745329E-2</v>
      </c>
      <c r="M103" s="274"/>
      <c r="N103" s="274"/>
    </row>
    <row r="104" spans="2:14" x14ac:dyDescent="0.25">
      <c r="B104" s="593"/>
      <c r="C104" s="635" t="s">
        <v>81</v>
      </c>
      <c r="D104" s="715">
        <v>0.34064581523313059</v>
      </c>
      <c r="E104" s="715">
        <v>0.29532317393589069</v>
      </c>
      <c r="F104" s="715">
        <v>0.47876004592422505</v>
      </c>
      <c r="G104" s="715">
        <v>0.3745928338762215</v>
      </c>
      <c r="H104" s="715">
        <v>0.22857142857142856</v>
      </c>
      <c r="I104" s="715">
        <v>0.35053688950467615</v>
      </c>
      <c r="J104" s="716">
        <v>0.31090377440867345</v>
      </c>
      <c r="M104" s="269"/>
      <c r="N104" s="269"/>
    </row>
    <row r="105" spans="2:14" ht="16.5" thickBot="1" x14ac:dyDescent="0.3">
      <c r="B105" s="637"/>
      <c r="C105" s="635" t="s">
        <v>82</v>
      </c>
      <c r="D105" s="715">
        <v>0.44598899507674489</v>
      </c>
      <c r="E105" s="715">
        <v>0.58565423016290064</v>
      </c>
      <c r="F105" s="715">
        <v>0.35476463834672795</v>
      </c>
      <c r="G105" s="715">
        <v>0.47557003257328989</v>
      </c>
      <c r="H105" s="715">
        <v>0.74285714285714288</v>
      </c>
      <c r="I105" s="715">
        <v>0.40214755801870455</v>
      </c>
      <c r="J105" s="716">
        <v>0.58543190305674075</v>
      </c>
      <c r="M105" s="274"/>
      <c r="N105" s="274"/>
    </row>
    <row r="106" spans="2:14" x14ac:dyDescent="0.25">
      <c r="B106" s="167">
        <v>2019</v>
      </c>
      <c r="C106" s="635" t="s">
        <v>79</v>
      </c>
      <c r="D106" s="715">
        <v>3.8860659843984825E-2</v>
      </c>
      <c r="E106" s="715">
        <v>8.2213578500707207E-3</v>
      </c>
      <c r="F106" s="715">
        <v>1.5695067264573991E-2</v>
      </c>
      <c r="G106" s="715">
        <v>1.2048192771084336E-2</v>
      </c>
      <c r="H106" s="715">
        <v>0</v>
      </c>
      <c r="I106" s="715">
        <v>6.1337008959338392E-2</v>
      </c>
      <c r="J106" s="716">
        <v>2.0689655172413793E-2</v>
      </c>
      <c r="M106" s="269"/>
      <c r="N106" s="269"/>
    </row>
    <row r="107" spans="2:14" x14ac:dyDescent="0.25">
      <c r="B107" s="593"/>
      <c r="C107" s="635" t="s">
        <v>80</v>
      </c>
      <c r="D107" s="715">
        <v>0.16789522650826594</v>
      </c>
      <c r="E107" s="715">
        <v>0.11571782178217821</v>
      </c>
      <c r="F107" s="715">
        <v>0.15807174887892378</v>
      </c>
      <c r="G107" s="715">
        <v>0.14457831325301204</v>
      </c>
      <c r="H107" s="715">
        <v>2.8571428571428571E-2</v>
      </c>
      <c r="I107" s="715">
        <v>0.16712611991729845</v>
      </c>
      <c r="J107" s="716">
        <v>0.15172413793103448</v>
      </c>
      <c r="M107" s="274"/>
      <c r="N107" s="274"/>
    </row>
    <row r="108" spans="2:14" x14ac:dyDescent="0.25">
      <c r="B108" s="593"/>
      <c r="C108" s="635" t="s">
        <v>81</v>
      </c>
      <c r="D108" s="715">
        <v>0.3382237171688256</v>
      </c>
      <c r="E108" s="715">
        <v>0.30065417256011318</v>
      </c>
      <c r="F108" s="715">
        <v>0.46300448430493274</v>
      </c>
      <c r="G108" s="715">
        <v>0.38955823293172692</v>
      </c>
      <c r="H108" s="715">
        <v>0.37142857142857144</v>
      </c>
      <c r="I108" s="715">
        <v>0.37077877325982089</v>
      </c>
      <c r="J108" s="716">
        <v>0.22068965517241382</v>
      </c>
      <c r="M108" s="269"/>
      <c r="N108" s="269"/>
    </row>
    <row r="109" spans="2:14" ht="16.5" thickBot="1" x14ac:dyDescent="0.3">
      <c r="B109" s="637"/>
      <c r="C109" s="635" t="s">
        <v>82</v>
      </c>
      <c r="D109" s="715">
        <v>0.45502039647892362</v>
      </c>
      <c r="E109" s="715">
        <v>0.57540664780763795</v>
      </c>
      <c r="F109" s="715">
        <v>0.36322869955156956</v>
      </c>
      <c r="G109" s="715">
        <v>0.45381526104417674</v>
      </c>
      <c r="H109" s="715">
        <v>0.6</v>
      </c>
      <c r="I109" s="715">
        <v>0.40075809786354244</v>
      </c>
      <c r="J109" s="716">
        <v>0.60689655172413792</v>
      </c>
      <c r="M109" s="269"/>
      <c r="N109" s="269"/>
    </row>
    <row r="110" spans="2:14" x14ac:dyDescent="0.25">
      <c r="B110" s="167">
        <v>2020</v>
      </c>
      <c r="C110" s="635" t="s">
        <v>79</v>
      </c>
      <c r="D110" s="715">
        <v>3.5547103569338795E-2</v>
      </c>
      <c r="E110" s="715">
        <v>7.8264969354078281E-3</v>
      </c>
      <c r="F110" s="715">
        <v>2.915451895043732E-2</v>
      </c>
      <c r="G110" s="715">
        <v>1.3333333333333332E-2</v>
      </c>
      <c r="H110" s="715">
        <v>0</v>
      </c>
      <c r="I110" s="715">
        <v>5.3909205548549811E-2</v>
      </c>
      <c r="J110" s="716">
        <v>2.542372881355932E-2</v>
      </c>
      <c r="M110" s="271"/>
      <c r="N110" s="271"/>
    </row>
    <row r="111" spans="2:14" x14ac:dyDescent="0.25">
      <c r="B111" s="593"/>
      <c r="C111" s="635" t="s">
        <v>80</v>
      </c>
      <c r="D111" s="715">
        <v>0.17261556465769456</v>
      </c>
      <c r="E111" s="715">
        <v>0.11815181518151815</v>
      </c>
      <c r="F111" s="715">
        <v>0.16909620991253646</v>
      </c>
      <c r="G111" s="715">
        <v>0.14000000000000001</v>
      </c>
      <c r="H111" s="715">
        <v>0.05</v>
      </c>
      <c r="I111" s="715">
        <v>0.16992433795712486</v>
      </c>
      <c r="J111" s="716">
        <v>0.20338983050847456</v>
      </c>
      <c r="M111" s="270"/>
      <c r="N111" s="270"/>
    </row>
    <row r="112" spans="2:14" x14ac:dyDescent="0.25">
      <c r="B112" s="593"/>
      <c r="C112" s="635" t="s">
        <v>81</v>
      </c>
      <c r="D112" s="715">
        <v>0.30083382094792277</v>
      </c>
      <c r="E112" s="715">
        <v>0.30523338048090526</v>
      </c>
      <c r="F112" s="715">
        <v>0.44897959183673469</v>
      </c>
      <c r="G112" s="715">
        <v>0.4</v>
      </c>
      <c r="H112" s="715">
        <v>0.27500000000000002</v>
      </c>
      <c r="I112" s="715">
        <v>0.37326607818411101</v>
      </c>
      <c r="J112" s="716">
        <v>0.33050847457627114</v>
      </c>
    </row>
    <row r="113" spans="2:10" ht="16.5" thickBot="1" x14ac:dyDescent="0.3">
      <c r="B113" s="637"/>
      <c r="C113" s="635" t="s">
        <v>82</v>
      </c>
      <c r="D113" s="715">
        <v>0.4910035108250439</v>
      </c>
      <c r="E113" s="715">
        <v>0.56878830740216879</v>
      </c>
      <c r="F113" s="715">
        <v>0.35276967930029157</v>
      </c>
      <c r="G113" s="715">
        <v>0.44666666666666666</v>
      </c>
      <c r="H113" s="715">
        <v>0.67500000000000004</v>
      </c>
      <c r="I113" s="715">
        <v>0.40290037831021436</v>
      </c>
      <c r="J113" s="716">
        <v>0.44067796610169485</v>
      </c>
    </row>
    <row r="114" spans="2:10" x14ac:dyDescent="0.25">
      <c r="B114" s="167">
        <v>2021</v>
      </c>
      <c r="C114" s="635" t="s">
        <v>79</v>
      </c>
      <c r="D114" s="715">
        <v>3.9057083429627923E-2</v>
      </c>
      <c r="E114" s="715">
        <v>7.0688030160226201E-3</v>
      </c>
      <c r="F114" s="715">
        <v>2.0408163265306124E-2</v>
      </c>
      <c r="G114" s="715">
        <v>2.643171806167401E-2</v>
      </c>
      <c r="H114" s="715">
        <v>0</v>
      </c>
      <c r="I114" s="715">
        <v>5.3306727480045613E-2</v>
      </c>
      <c r="J114" s="716">
        <v>0</v>
      </c>
    </row>
    <row r="115" spans="2:10" x14ac:dyDescent="0.25">
      <c r="B115" s="593"/>
      <c r="C115" s="635" t="s">
        <v>80</v>
      </c>
      <c r="D115" s="715">
        <v>0.17078807487866882</v>
      </c>
      <c r="E115" s="715">
        <v>0.11705937794533458</v>
      </c>
      <c r="F115" s="715">
        <v>0.17346938775510204</v>
      </c>
      <c r="G115" s="715">
        <v>0.11894273127753303</v>
      </c>
      <c r="H115" s="715">
        <v>2.4390243902439025E-2</v>
      </c>
      <c r="I115" s="715">
        <v>0.1798745724059293</v>
      </c>
      <c r="J115" s="716">
        <v>0.1801801801801802</v>
      </c>
    </row>
    <row r="116" spans="2:10" x14ac:dyDescent="0.25">
      <c r="B116" s="593"/>
      <c r="C116" s="635" t="s">
        <v>81</v>
      </c>
      <c r="D116" s="715">
        <v>0.35906324628302905</v>
      </c>
      <c r="E116" s="715">
        <v>0.32177191328934968</v>
      </c>
      <c r="F116" s="715">
        <v>0.44217687074829931</v>
      </c>
      <c r="G116" s="715">
        <v>0.40528634361233479</v>
      </c>
      <c r="H116" s="715">
        <v>0.36585365853658536</v>
      </c>
      <c r="I116" s="715">
        <v>0.38511972633979474</v>
      </c>
      <c r="J116" s="716">
        <v>0.31531531531531531</v>
      </c>
    </row>
    <row r="117" spans="2:10" ht="16.5" thickBot="1" x14ac:dyDescent="0.3">
      <c r="B117" s="637"/>
      <c r="C117" s="635" t="s">
        <v>82</v>
      </c>
      <c r="D117" s="715">
        <v>0.43109159540867426</v>
      </c>
      <c r="E117" s="715">
        <v>0.55409990574929313</v>
      </c>
      <c r="F117" s="715">
        <v>0.36394557823129248</v>
      </c>
      <c r="G117" s="715">
        <v>0.44933920704845809</v>
      </c>
      <c r="H117" s="715">
        <v>0.6097560975609756</v>
      </c>
      <c r="I117" s="715">
        <v>0.38169897377423034</v>
      </c>
      <c r="J117" s="716">
        <v>0.50450450450450457</v>
      </c>
    </row>
    <row r="118" spans="2:10" x14ac:dyDescent="0.25">
      <c r="B118" s="167">
        <v>2022</v>
      </c>
      <c r="C118" s="635" t="s">
        <v>79</v>
      </c>
      <c r="D118" s="715">
        <v>3.2270369240158685E-2</v>
      </c>
      <c r="E118" s="715">
        <v>5.1277089783281736E-3</v>
      </c>
      <c r="F118" s="715">
        <v>1.1299435028248588E-2</v>
      </c>
      <c r="G118" s="715">
        <v>3.5714285714285712E-2</v>
      </c>
      <c r="H118" s="715">
        <v>0</v>
      </c>
      <c r="I118" s="715">
        <v>4.5876425351365685E-2</v>
      </c>
      <c r="J118" s="716">
        <v>1.1363636363636364E-2</v>
      </c>
    </row>
    <row r="119" spans="2:10" x14ac:dyDescent="0.25">
      <c r="B119" s="593"/>
      <c r="C119" s="635" t="s">
        <v>80</v>
      </c>
      <c r="D119" s="715">
        <v>0.17638083613060726</v>
      </c>
      <c r="E119" s="715">
        <v>0.11484133126934985</v>
      </c>
      <c r="F119" s="715">
        <v>0.15593220338983049</v>
      </c>
      <c r="G119" s="715">
        <v>0.11904761904761903</v>
      </c>
      <c r="H119" s="715">
        <v>5.5555555555555552E-2</v>
      </c>
      <c r="I119" s="715">
        <v>0.1649429859453726</v>
      </c>
      <c r="J119" s="716">
        <v>0.22727272727272729</v>
      </c>
    </row>
    <row r="120" spans="2:10" x14ac:dyDescent="0.25">
      <c r="B120" s="593"/>
      <c r="C120" s="635" t="s">
        <v>81</v>
      </c>
      <c r="D120" s="715">
        <v>0.34055538602380225</v>
      </c>
      <c r="E120" s="715">
        <v>0.32672213622291024</v>
      </c>
      <c r="F120" s="715">
        <v>0.45875706214689266</v>
      </c>
      <c r="G120" s="715">
        <v>0.41666666666666663</v>
      </c>
      <c r="H120" s="715">
        <v>0.5</v>
      </c>
      <c r="I120" s="715">
        <v>0.36754176610978517</v>
      </c>
      <c r="J120" s="716">
        <v>0.35227272727272735</v>
      </c>
    </row>
    <row r="121" spans="2:10" ht="16.5" thickBot="1" x14ac:dyDescent="0.3">
      <c r="B121" s="637"/>
      <c r="C121" s="635" t="s">
        <v>82</v>
      </c>
      <c r="D121" s="715">
        <v>0.45079340860543177</v>
      </c>
      <c r="E121" s="715">
        <v>0.5533088235294118</v>
      </c>
      <c r="F121" s="715">
        <v>0.37401129943502825</v>
      </c>
      <c r="G121" s="715">
        <v>0.42857142857142855</v>
      </c>
      <c r="H121" s="715">
        <v>0.44444444444444442</v>
      </c>
      <c r="I121" s="715">
        <v>0.42163882259347651</v>
      </c>
      <c r="J121" s="716">
        <v>0.40909090909090912</v>
      </c>
    </row>
    <row r="122" spans="2:10" x14ac:dyDescent="0.25">
      <c r="B122" s="167">
        <v>2023</v>
      </c>
      <c r="C122" s="635" t="s">
        <v>79</v>
      </c>
      <c r="D122" s="715">
        <v>3.0623649504507862E-2</v>
      </c>
      <c r="E122" s="715">
        <v>5.0096339113680152E-3</v>
      </c>
      <c r="F122" s="715">
        <v>9.9304865938430967E-3</v>
      </c>
      <c r="G122" s="715">
        <v>2.542372881355932E-2</v>
      </c>
      <c r="H122" s="715">
        <v>8.3333333333333332E-3</v>
      </c>
      <c r="I122" s="715">
        <v>4.3969849246231159E-2</v>
      </c>
      <c r="J122" s="716">
        <v>2.0833333333333336E-2</v>
      </c>
    </row>
    <row r="123" spans="2:10" x14ac:dyDescent="0.25">
      <c r="B123" s="593"/>
      <c r="C123" s="635" t="s">
        <v>80</v>
      </c>
      <c r="D123" s="715">
        <v>0.15408687877207361</v>
      </c>
      <c r="E123" s="715">
        <v>0.11666666666666665</v>
      </c>
      <c r="F123" s="715">
        <v>0.15789473684210525</v>
      </c>
      <c r="G123" s="715">
        <v>0.15254237288135591</v>
      </c>
      <c r="H123" s="715">
        <v>0.16666666666666669</v>
      </c>
      <c r="I123" s="715">
        <v>0.16256281407035178</v>
      </c>
      <c r="J123" s="716">
        <v>0.11458333333333334</v>
      </c>
    </row>
    <row r="124" spans="2:10" x14ac:dyDescent="0.25">
      <c r="B124" s="593"/>
      <c r="C124" s="635" t="s">
        <v>81</v>
      </c>
      <c r="D124" s="715">
        <v>0.36122494598018029</v>
      </c>
      <c r="E124" s="715">
        <v>0.33150289017341039</v>
      </c>
      <c r="F124" s="715">
        <v>0.4558093346573982</v>
      </c>
      <c r="G124" s="715">
        <v>0.36440677966101698</v>
      </c>
      <c r="H124" s="715">
        <v>0.45</v>
      </c>
      <c r="I124" s="715">
        <v>0.36633165829145731</v>
      </c>
      <c r="J124" s="716">
        <v>0.41666666666666674</v>
      </c>
    </row>
    <row r="125" spans="2:10" ht="16.5" thickBot="1" x14ac:dyDescent="0.3">
      <c r="B125" s="637"/>
      <c r="C125" s="635" t="s">
        <v>82</v>
      </c>
      <c r="D125" s="715">
        <v>0.45406452574323825</v>
      </c>
      <c r="E125" s="715">
        <v>0.54682080924855481</v>
      </c>
      <c r="F125" s="715">
        <v>0.37636544190665339</v>
      </c>
      <c r="G125" s="715">
        <v>0.45762711864406774</v>
      </c>
      <c r="H125" s="715">
        <v>0.375</v>
      </c>
      <c r="I125" s="715">
        <v>0.42713567839195982</v>
      </c>
      <c r="J125" s="716">
        <v>0.44791666666666674</v>
      </c>
    </row>
    <row r="126" spans="2:10" x14ac:dyDescent="0.25">
      <c r="B126" s="167">
        <v>2024</v>
      </c>
      <c r="C126" s="635" t="s">
        <v>79</v>
      </c>
      <c r="D126" s="715">
        <v>2.5775121404557341E-2</v>
      </c>
      <c r="E126" s="715">
        <v>4.3701311039331184E-3</v>
      </c>
      <c r="F126" s="715">
        <v>9.8654708520179366E-3</v>
      </c>
      <c r="G126" s="715">
        <v>1.8867924528301886E-2</v>
      </c>
      <c r="H126" s="715">
        <v>1.5151515151515152E-2</v>
      </c>
      <c r="I126" s="715">
        <v>3.7448659096400091E-2</v>
      </c>
      <c r="J126" s="716">
        <v>1.2820512820512822E-2</v>
      </c>
    </row>
    <row r="127" spans="2:10" x14ac:dyDescent="0.25">
      <c r="B127" s="593"/>
      <c r="C127" s="635" t="s">
        <v>80</v>
      </c>
      <c r="D127" s="715">
        <v>0.16040343668285395</v>
      </c>
      <c r="E127" s="715">
        <v>0.11039331179935399</v>
      </c>
      <c r="F127" s="715">
        <v>0.13632286995515694</v>
      </c>
      <c r="G127" s="715">
        <v>0.11792452830188679</v>
      </c>
      <c r="H127" s="715">
        <v>0.15909090909090909</v>
      </c>
      <c r="I127" s="715">
        <v>0.15510992993476683</v>
      </c>
      <c r="J127" s="716">
        <v>0.1153846153846154</v>
      </c>
    </row>
    <row r="128" spans="2:10" x14ac:dyDescent="0.25">
      <c r="B128" s="593"/>
      <c r="C128" s="635" t="s">
        <v>81</v>
      </c>
      <c r="D128" s="715">
        <v>0.32775494957041468</v>
      </c>
      <c r="E128" s="715">
        <v>0.3173095192855786</v>
      </c>
      <c r="F128" s="715">
        <v>0.44843049327354256</v>
      </c>
      <c r="G128" s="715">
        <v>0.40094339622641512</v>
      </c>
      <c r="H128" s="715">
        <v>0.37878787878787873</v>
      </c>
      <c r="I128" s="715">
        <v>0.34766851896593381</v>
      </c>
      <c r="J128" s="716">
        <v>0.39743589743589747</v>
      </c>
    </row>
    <row r="129" spans="2:10" x14ac:dyDescent="0.25">
      <c r="B129" s="593"/>
      <c r="C129" s="636" t="s">
        <v>82</v>
      </c>
      <c r="D129" s="717">
        <v>0.48606649234217408</v>
      </c>
      <c r="E129" s="717">
        <v>0.56792703781113429</v>
      </c>
      <c r="F129" s="717">
        <v>0.40538116591928253</v>
      </c>
      <c r="G129" s="717">
        <v>0.46226415094339623</v>
      </c>
      <c r="H129" s="717">
        <v>0.44696969696969696</v>
      </c>
      <c r="I129" s="717">
        <v>0.45977289200289922</v>
      </c>
      <c r="J129" s="718">
        <v>0.47435897435897439</v>
      </c>
    </row>
    <row r="130" spans="2:10" x14ac:dyDescent="0.25">
      <c r="B130" s="822" t="s">
        <v>771</v>
      </c>
    </row>
    <row r="131" spans="2:10" x14ac:dyDescent="0.25">
      <c r="B131" s="823" t="s">
        <v>1151</v>
      </c>
    </row>
    <row r="132" spans="2:10" x14ac:dyDescent="0.25">
      <c r="B132" s="264"/>
    </row>
    <row r="133" spans="2:10" ht="18" x14ac:dyDescent="0.25">
      <c r="B133" s="261" t="s">
        <v>939</v>
      </c>
    </row>
    <row r="134" spans="2:10" ht="51.75" thickBot="1" x14ac:dyDescent="0.3">
      <c r="B134" s="592"/>
      <c r="C134" s="748" t="s">
        <v>1014</v>
      </c>
      <c r="D134" s="748" t="s">
        <v>1015</v>
      </c>
      <c r="E134" s="748" t="s">
        <v>1016</v>
      </c>
      <c r="F134" s="592" t="s">
        <v>66</v>
      </c>
      <c r="G134" s="592" t="s">
        <v>77</v>
      </c>
      <c r="H134" s="592" t="s">
        <v>75</v>
      </c>
      <c r="I134" s="595" t="s">
        <v>78</v>
      </c>
    </row>
    <row r="135" spans="2:10" x14ac:dyDescent="0.25">
      <c r="B135" s="167">
        <v>2011</v>
      </c>
      <c r="C135" s="160">
        <v>1305.625</v>
      </c>
      <c r="D135" s="160">
        <v>5351.8457000000017</v>
      </c>
      <c r="E135" s="160">
        <v>43.855000000000004</v>
      </c>
      <c r="F135" s="160">
        <v>1</v>
      </c>
      <c r="G135" s="160">
        <v>2.125</v>
      </c>
      <c r="H135" s="160">
        <v>39.194286690433884</v>
      </c>
      <c r="I135" s="305"/>
    </row>
    <row r="136" spans="2:10" ht="26.25" thickBot="1" x14ac:dyDescent="0.3">
      <c r="B136" s="638" t="s">
        <v>622</v>
      </c>
      <c r="C136" s="630"/>
      <c r="D136" s="630"/>
      <c r="E136" s="630"/>
      <c r="F136" s="630"/>
      <c r="G136" s="630"/>
      <c r="H136" s="630"/>
      <c r="I136" s="631"/>
    </row>
    <row r="137" spans="2:10" x14ac:dyDescent="0.25">
      <c r="B137" s="167">
        <v>2012</v>
      </c>
      <c r="C137" s="160">
        <v>1304.5073893682295</v>
      </c>
      <c r="D137" s="160">
        <v>5439.2295999999978</v>
      </c>
      <c r="E137" s="160">
        <v>42.10499999999999</v>
      </c>
      <c r="F137" s="160" t="s">
        <v>94</v>
      </c>
      <c r="G137" s="160">
        <v>8.6750000000000007</v>
      </c>
      <c r="H137" s="160">
        <v>40.397999999999996</v>
      </c>
      <c r="I137" s="305"/>
    </row>
    <row r="138" spans="2:10" ht="26.25" thickBot="1" x14ac:dyDescent="0.3">
      <c r="B138" s="638" t="s">
        <v>622</v>
      </c>
      <c r="C138" s="630">
        <f t="shared" ref="C138:H138" si="12">IFERROR((C137-C135)/ABS(C135), "")</f>
        <v>-8.5599665430005048E-4</v>
      </c>
      <c r="D138" s="630">
        <f t="shared" si="12"/>
        <v>1.6327806311754494E-2</v>
      </c>
      <c r="E138" s="630">
        <f t="shared" si="12"/>
        <v>-3.9904229848364246E-2</v>
      </c>
      <c r="F138" s="630" t="str">
        <f t="shared" si="12"/>
        <v/>
      </c>
      <c r="G138" s="630">
        <f t="shared" si="12"/>
        <v>3.0823529411764707</v>
      </c>
      <c r="H138" s="630">
        <f t="shared" si="12"/>
        <v>3.0711448305548603E-2</v>
      </c>
      <c r="I138" s="631"/>
    </row>
    <row r="139" spans="2:10" x14ac:dyDescent="0.25">
      <c r="B139" s="167">
        <v>2013</v>
      </c>
      <c r="C139" s="160">
        <v>1277.9790000000003</v>
      </c>
      <c r="D139" s="160">
        <v>5410.6760000000013</v>
      </c>
      <c r="E139" s="160">
        <v>54.930999999999997</v>
      </c>
      <c r="F139" s="160" t="s">
        <v>94</v>
      </c>
      <c r="G139" s="160">
        <v>8.6649999999999991</v>
      </c>
      <c r="H139" s="160">
        <v>41.207271399999996</v>
      </c>
      <c r="I139" s="305"/>
    </row>
    <row r="140" spans="2:10" ht="26.25" thickBot="1" x14ac:dyDescent="0.3">
      <c r="B140" s="638" t="s">
        <v>622</v>
      </c>
      <c r="C140" s="630">
        <f t="shared" ref="C140:H140" si="13">IFERROR((C139-C137)/ABS(C137), "")</f>
        <v>-2.033594411533144E-2</v>
      </c>
      <c r="D140" s="630">
        <f t="shared" si="13"/>
        <v>-5.2495669607321889E-3</v>
      </c>
      <c r="E140" s="630">
        <f t="shared" si="13"/>
        <v>0.30461940387127445</v>
      </c>
      <c r="F140" s="630" t="str">
        <f t="shared" si="13"/>
        <v/>
      </c>
      <c r="G140" s="630">
        <f t="shared" si="13"/>
        <v>-1.1527377521615633E-3</v>
      </c>
      <c r="H140" s="630">
        <f t="shared" si="13"/>
        <v>2.0032462003069462E-2</v>
      </c>
      <c r="I140" s="631"/>
    </row>
    <row r="141" spans="2:10" x14ac:dyDescent="0.25">
      <c r="B141" s="167">
        <v>2014</v>
      </c>
      <c r="C141" s="160">
        <v>1278.5099999999998</v>
      </c>
      <c r="D141" s="160">
        <v>5441.9272210526315</v>
      </c>
      <c r="E141" s="160">
        <v>61.399999999999991</v>
      </c>
      <c r="F141" s="160" t="s">
        <v>94</v>
      </c>
      <c r="G141" s="160">
        <v>8.39</v>
      </c>
      <c r="H141" s="160">
        <v>41.748551497000008</v>
      </c>
      <c r="I141" s="305"/>
    </row>
    <row r="142" spans="2:10" ht="26.25" thickBot="1" x14ac:dyDescent="0.3">
      <c r="B142" s="638" t="s">
        <v>622</v>
      </c>
      <c r="C142" s="630">
        <f t="shared" ref="C142:H142" si="14">IFERROR((C141-C139)/ABS(C139), "")</f>
        <v>4.154997852073424E-4</v>
      </c>
      <c r="D142" s="630">
        <f t="shared" si="14"/>
        <v>5.7758441001882505E-3</v>
      </c>
      <c r="E142" s="630">
        <f t="shared" si="14"/>
        <v>0.11776592452349301</v>
      </c>
      <c r="F142" s="630" t="str">
        <f t="shared" si="14"/>
        <v/>
      </c>
      <c r="G142" s="630">
        <f t="shared" si="14"/>
        <v>-3.1736872475475894E-2</v>
      </c>
      <c r="H142" s="630">
        <f t="shared" si="14"/>
        <v>1.3135548135322837E-2</v>
      </c>
      <c r="I142" s="631"/>
    </row>
    <row r="143" spans="2:10" x14ac:dyDescent="0.25">
      <c r="B143" s="167">
        <v>2015</v>
      </c>
      <c r="C143" s="160">
        <v>1290.2300000000002</v>
      </c>
      <c r="D143" s="160">
        <v>5492.1000000000013</v>
      </c>
      <c r="E143" s="160">
        <v>60.099999999999994</v>
      </c>
      <c r="F143" s="160" t="s">
        <v>94</v>
      </c>
      <c r="G143" s="160">
        <v>8.1</v>
      </c>
      <c r="H143" s="160">
        <v>42.300000000000011</v>
      </c>
      <c r="I143" s="305"/>
    </row>
    <row r="144" spans="2:10" ht="26.25" thickBot="1" x14ac:dyDescent="0.3">
      <c r="B144" s="638" t="s">
        <v>622</v>
      </c>
      <c r="C144" s="630">
        <f t="shared" ref="C144:H144" si="15">IFERROR((C143-C141)/ABS(C141), "")</f>
        <v>9.1669208688242437E-3</v>
      </c>
      <c r="D144" s="630">
        <f t="shared" si="15"/>
        <v>9.2196710667631632E-3</v>
      </c>
      <c r="E144" s="630">
        <f t="shared" si="15"/>
        <v>-2.1172638436482042E-2</v>
      </c>
      <c r="F144" s="630" t="str">
        <f t="shared" si="15"/>
        <v/>
      </c>
      <c r="G144" s="630">
        <f t="shared" si="15"/>
        <v>-3.4564958283671142E-2</v>
      </c>
      <c r="H144" s="630">
        <f t="shared" si="15"/>
        <v>1.3208805652565681E-2</v>
      </c>
      <c r="I144" s="631"/>
    </row>
    <row r="145" spans="2:12" x14ac:dyDescent="0.25">
      <c r="B145" s="167">
        <v>2016</v>
      </c>
      <c r="C145" s="160">
        <v>1293.9800000000002</v>
      </c>
      <c r="D145" s="160">
        <v>5568.4911999999995</v>
      </c>
      <c r="E145" s="160">
        <v>70.557999999999993</v>
      </c>
      <c r="F145" s="160" t="s">
        <v>94</v>
      </c>
      <c r="G145" s="160">
        <v>8.2100000000000009</v>
      </c>
      <c r="H145" s="160">
        <v>42.653834797000002</v>
      </c>
      <c r="I145" s="305"/>
    </row>
    <row r="146" spans="2:12" ht="26.25" thickBot="1" x14ac:dyDescent="0.3">
      <c r="B146" s="638" t="s">
        <v>622</v>
      </c>
      <c r="C146" s="630">
        <f t="shared" ref="C146:H146" si="16">IFERROR((C145-C143)/ABS(C143), "")</f>
        <v>2.9064585384001298E-3</v>
      </c>
      <c r="D146" s="630">
        <f t="shared" si="16"/>
        <v>1.3909287886236264E-2</v>
      </c>
      <c r="E146" s="630">
        <f t="shared" si="16"/>
        <v>0.17400998336106488</v>
      </c>
      <c r="F146" s="630" t="str">
        <f t="shared" si="16"/>
        <v/>
      </c>
      <c r="G146" s="630">
        <f t="shared" si="16"/>
        <v>1.3580246913580396E-2</v>
      </c>
      <c r="H146" s="630">
        <f t="shared" si="16"/>
        <v>8.3648888179666744E-3</v>
      </c>
      <c r="I146" s="631"/>
    </row>
    <row r="147" spans="2:12" x14ac:dyDescent="0.25">
      <c r="B147" s="167">
        <v>2017</v>
      </c>
      <c r="C147" s="160">
        <v>1286.9231315789475</v>
      </c>
      <c r="D147" s="160">
        <v>5621.8573999999999</v>
      </c>
      <c r="E147" s="160">
        <v>70.026300000000006</v>
      </c>
      <c r="F147" s="160" t="s">
        <v>94</v>
      </c>
      <c r="G147" s="160">
        <v>8.52</v>
      </c>
      <c r="H147" s="160">
        <v>43.913906833133197</v>
      </c>
      <c r="I147" s="305"/>
    </row>
    <row r="148" spans="2:12" ht="26.25" thickBot="1" x14ac:dyDescent="0.3">
      <c r="B148" s="638" t="s">
        <v>622</v>
      </c>
      <c r="C148" s="630">
        <f t="shared" ref="C148:H148" si="17">IFERROR((C147-C145)/ABS(C145), "")</f>
        <v>-5.4536147552919981E-3</v>
      </c>
      <c r="D148" s="630">
        <f t="shared" si="17"/>
        <v>9.5836013891878631E-3</v>
      </c>
      <c r="E148" s="630">
        <f t="shared" si="17"/>
        <v>-7.5356444343658629E-3</v>
      </c>
      <c r="F148" s="630" t="str">
        <f t="shared" si="17"/>
        <v/>
      </c>
      <c r="G148" s="630">
        <f t="shared" si="17"/>
        <v>3.7758830694275117E-2</v>
      </c>
      <c r="H148" s="630">
        <f t="shared" si="17"/>
        <v>2.9541822959885909E-2</v>
      </c>
      <c r="I148" s="631"/>
      <c r="L148" s="268"/>
    </row>
    <row r="149" spans="2:12" x14ac:dyDescent="0.25">
      <c r="B149" s="167">
        <v>2018</v>
      </c>
      <c r="C149" s="160">
        <v>1301.5353608078494</v>
      </c>
      <c r="D149" s="160">
        <v>5834.9208000000017</v>
      </c>
      <c r="E149" s="160">
        <v>74.368000000000009</v>
      </c>
      <c r="F149" s="160" t="s">
        <v>94</v>
      </c>
      <c r="G149" s="160">
        <v>8.5</v>
      </c>
      <c r="H149" s="160">
        <v>45.722954060030574</v>
      </c>
      <c r="I149" s="305">
        <v>5.8702707710980437</v>
      </c>
      <c r="J149" s="676"/>
      <c r="K149" s="677"/>
      <c r="L149" s="677"/>
    </row>
    <row r="150" spans="2:12" ht="26.25" thickBot="1" x14ac:dyDescent="0.3">
      <c r="B150" s="638" t="s">
        <v>622</v>
      </c>
      <c r="C150" s="630">
        <f t="shared" ref="C150:I150" si="18">IFERROR((C149-C147)/ABS(C147), "")</f>
        <v>1.1354391626307886E-2</v>
      </c>
      <c r="D150" s="630">
        <f t="shared" si="18"/>
        <v>3.7899111421787722E-2</v>
      </c>
      <c r="E150" s="630">
        <f t="shared" si="18"/>
        <v>6.2000991056217487E-2</v>
      </c>
      <c r="F150" s="630" t="str">
        <f t="shared" si="18"/>
        <v/>
      </c>
      <c r="G150" s="630">
        <f t="shared" si="18"/>
        <v>-2.347417840375537E-3</v>
      </c>
      <c r="H150" s="630">
        <f t="shared" si="18"/>
        <v>4.1195315046131227E-2</v>
      </c>
      <c r="I150" s="631" t="str">
        <f t="shared" si="18"/>
        <v/>
      </c>
      <c r="K150" s="678"/>
      <c r="L150" s="679"/>
    </row>
    <row r="151" spans="2:12" x14ac:dyDescent="0.25">
      <c r="B151" s="167">
        <v>2019</v>
      </c>
      <c r="C151" s="160">
        <v>1300.1237151894738</v>
      </c>
      <c r="D151" s="160">
        <v>5823.5114263157911</v>
      </c>
      <c r="E151" s="160">
        <v>80.034000000000006</v>
      </c>
      <c r="F151" s="160" t="s">
        <v>94</v>
      </c>
      <c r="G151" s="160">
        <v>9.1</v>
      </c>
      <c r="H151" s="160">
        <v>45.270647465651983</v>
      </c>
      <c r="I151" s="305">
        <v>5.295116332883361</v>
      </c>
    </row>
    <row r="152" spans="2:12" ht="26.25" thickBot="1" x14ac:dyDescent="0.3">
      <c r="B152" s="638" t="s">
        <v>622</v>
      </c>
      <c r="C152" s="630">
        <f t="shared" ref="C152:I152" si="19">IFERROR((C151-C149)/ABS(C149), "")</f>
        <v>-1.0846002812396841E-3</v>
      </c>
      <c r="D152" s="630">
        <f t="shared" si="19"/>
        <v>-1.9553605053577671E-3</v>
      </c>
      <c r="E152" s="630">
        <f t="shared" si="19"/>
        <v>7.6188683304647106E-2</v>
      </c>
      <c r="F152" s="630" t="str">
        <f t="shared" si="19"/>
        <v/>
      </c>
      <c r="G152" s="630">
        <f t="shared" si="19"/>
        <v>7.0588235294117604E-2</v>
      </c>
      <c r="H152" s="630">
        <f t="shared" si="19"/>
        <v>-9.8923309676087114E-3</v>
      </c>
      <c r="I152" s="631">
        <f t="shared" si="19"/>
        <v>-9.7977497230012631E-2</v>
      </c>
    </row>
    <row r="153" spans="2:12" x14ac:dyDescent="0.25">
      <c r="B153" s="167">
        <v>2020</v>
      </c>
      <c r="C153" s="160">
        <v>1248.7</v>
      </c>
      <c r="D153" s="160">
        <v>5854.2389999999978</v>
      </c>
      <c r="E153" s="160">
        <v>73.914000000000001</v>
      </c>
      <c r="F153" s="160" t="s">
        <v>94</v>
      </c>
      <c r="G153" s="160">
        <v>8.7759999999999998</v>
      </c>
      <c r="H153" s="160">
        <v>46.337920583095539</v>
      </c>
      <c r="I153" s="305">
        <v>4.4084866452399423</v>
      </c>
    </row>
    <row r="154" spans="2:12" ht="26.25" thickBot="1" x14ac:dyDescent="0.3">
      <c r="B154" s="638" t="s">
        <v>622</v>
      </c>
      <c r="C154" s="630">
        <f t="shared" ref="C154:I154" si="20">IFERROR((C153-C151)/ABS(C151), "")</f>
        <v>-3.9552939915398398E-2</v>
      </c>
      <c r="D154" s="630">
        <f t="shared" si="20"/>
        <v>5.2764683426827635E-3</v>
      </c>
      <c r="E154" s="630">
        <f t="shared" si="20"/>
        <v>-7.6467501311942479E-2</v>
      </c>
      <c r="F154" s="630" t="str">
        <f t="shared" si="20"/>
        <v/>
      </c>
      <c r="G154" s="630">
        <f t="shared" si="20"/>
        <v>-3.5604395604395586E-2</v>
      </c>
      <c r="H154" s="630">
        <f t="shared" si="20"/>
        <v>2.3575388848885437E-2</v>
      </c>
      <c r="I154" s="631">
        <f t="shared" si="20"/>
        <v>-0.16744291001452283</v>
      </c>
    </row>
    <row r="155" spans="2:12" x14ac:dyDescent="0.25">
      <c r="B155" s="167">
        <v>2021</v>
      </c>
      <c r="C155" s="160">
        <v>1236.5471281949699</v>
      </c>
      <c r="D155" s="160">
        <v>5767.917199999998</v>
      </c>
      <c r="E155" s="160">
        <v>74.492000000000004</v>
      </c>
      <c r="F155" s="160" t="s">
        <v>94</v>
      </c>
      <c r="G155" s="160">
        <v>8.5259999999999998</v>
      </c>
      <c r="H155" s="160">
        <v>48.152017188964194</v>
      </c>
      <c r="I155" s="305">
        <v>4.7776523739775403</v>
      </c>
    </row>
    <row r="156" spans="2:12" ht="26.25" thickBot="1" x14ac:dyDescent="0.3">
      <c r="B156" s="638" t="s">
        <v>622</v>
      </c>
      <c r="C156" s="630">
        <f t="shared" ref="C156:I156" si="21">IFERROR((C155-C153)/ABS(C153), "")</f>
        <v>-9.7324191599504634E-3</v>
      </c>
      <c r="D156" s="630">
        <f t="shared" si="21"/>
        <v>-1.4745178664553965E-2</v>
      </c>
      <c r="E156" s="630">
        <f t="shared" si="21"/>
        <v>7.8198988013096701E-3</v>
      </c>
      <c r="F156" s="630" t="str">
        <f t="shared" si="21"/>
        <v/>
      </c>
      <c r="G156" s="630">
        <f t="shared" si="21"/>
        <v>-2.8486782133090246E-2</v>
      </c>
      <c r="H156" s="630">
        <f t="shared" si="21"/>
        <v>3.9149288164874049E-2</v>
      </c>
      <c r="I156" s="631">
        <f t="shared" si="21"/>
        <v>8.3739786109186518E-2</v>
      </c>
    </row>
    <row r="157" spans="2:12" x14ac:dyDescent="0.25">
      <c r="B157" s="167">
        <v>2022</v>
      </c>
      <c r="C157" s="160">
        <v>1223.7095639935844</v>
      </c>
      <c r="D157" s="160">
        <v>5684.7424349999992</v>
      </c>
      <c r="E157" s="160">
        <v>81.433999999999997</v>
      </c>
      <c r="F157" s="160" t="s">
        <v>94</v>
      </c>
      <c r="G157" s="160">
        <v>11.161999999999999</v>
      </c>
      <c r="H157" s="160">
        <v>50.833859070800877</v>
      </c>
      <c r="I157" s="305">
        <v>3.5933360064153965</v>
      </c>
    </row>
    <row r="158" spans="2:12" ht="26.25" thickBot="1" x14ac:dyDescent="0.3">
      <c r="B158" s="638" t="s">
        <v>622</v>
      </c>
      <c r="C158" s="630">
        <f t="shared" ref="C158:I158" si="22">IFERROR((C157-C155)/ABS(C155), "")</f>
        <v>-1.0381783199905131E-2</v>
      </c>
      <c r="D158" s="630">
        <f t="shared" si="22"/>
        <v>-1.4420242544396939E-2</v>
      </c>
      <c r="E158" s="630">
        <f t="shared" si="22"/>
        <v>9.3191215164044369E-2</v>
      </c>
      <c r="F158" s="630" t="str">
        <f t="shared" si="22"/>
        <v/>
      </c>
      <c r="G158" s="630">
        <f t="shared" si="22"/>
        <v>0.30917194463992487</v>
      </c>
      <c r="H158" s="630">
        <f t="shared" si="22"/>
        <v>5.5695317421745001E-2</v>
      </c>
      <c r="I158" s="631">
        <f t="shared" si="22"/>
        <v>-0.24788667631256825</v>
      </c>
    </row>
    <row r="159" spans="2:12" x14ac:dyDescent="0.25">
      <c r="B159" s="167">
        <v>2023</v>
      </c>
      <c r="C159" s="160">
        <v>1197.6806919932098</v>
      </c>
      <c r="D159" s="160">
        <v>5864.9385499999999</v>
      </c>
      <c r="E159" s="160">
        <v>90.311999999999969</v>
      </c>
      <c r="F159" s="160" t="s">
        <v>94</v>
      </c>
      <c r="G159" s="160">
        <v>18.255000000000003</v>
      </c>
      <c r="H159" s="160">
        <v>50.179713885506025</v>
      </c>
      <c r="I159" s="305">
        <v>3.9887369267900241</v>
      </c>
    </row>
    <row r="160" spans="2:12" ht="26.25" thickBot="1" x14ac:dyDescent="0.3">
      <c r="B160" s="638" t="s">
        <v>622</v>
      </c>
      <c r="C160" s="630">
        <f t="shared" ref="C160:I162" si="23">IFERROR((C159-C157)/ABS(C157), "")</f>
        <v>-2.1270465448867768E-2</v>
      </c>
      <c r="D160" s="630">
        <f t="shared" si="23"/>
        <v>3.1698202171933698E-2</v>
      </c>
      <c r="E160" s="630">
        <f t="shared" si="23"/>
        <v>0.10902080212196345</v>
      </c>
      <c r="F160" s="630" t="str">
        <f t="shared" si="23"/>
        <v/>
      </c>
      <c r="G160" s="630">
        <f t="shared" si="23"/>
        <v>0.63545959505465011</v>
      </c>
      <c r="H160" s="630">
        <f t="shared" si="23"/>
        <v>-1.2868296785883688E-2</v>
      </c>
      <c r="I160" s="631">
        <f t="shared" si="23"/>
        <v>0.11003728002855698</v>
      </c>
    </row>
    <row r="161" spans="2:11" x14ac:dyDescent="0.25">
      <c r="B161" s="167">
        <v>2024</v>
      </c>
      <c r="C161" s="160">
        <v>1247.8427612321561</v>
      </c>
      <c r="D161" s="160">
        <v>5892.7871999999998</v>
      </c>
      <c r="E161" s="160">
        <v>91.315999999999988</v>
      </c>
      <c r="F161" s="160" t="s">
        <v>94</v>
      </c>
      <c r="G161" s="160">
        <v>20.959</v>
      </c>
      <c r="H161" s="160">
        <v>51.900284517316308</v>
      </c>
      <c r="I161" s="305">
        <v>2.7864387678437263</v>
      </c>
    </row>
    <row r="162" spans="2:11" ht="25.5" x14ac:dyDescent="0.25">
      <c r="B162" s="632" t="s">
        <v>622</v>
      </c>
      <c r="C162" s="633">
        <f t="shared" si="23"/>
        <v>4.1882673382222881E-2</v>
      </c>
      <c r="D162" s="633">
        <f t="shared" si="23"/>
        <v>4.7483276700315824E-3</v>
      </c>
      <c r="E162" s="633">
        <f t="shared" si="23"/>
        <v>1.1117016564797806E-2</v>
      </c>
      <c r="F162" s="633" t="str">
        <f t="shared" si="23"/>
        <v/>
      </c>
      <c r="G162" s="633">
        <f t="shared" si="23"/>
        <v>0.14812380169816469</v>
      </c>
      <c r="H162" s="633">
        <f t="shared" si="23"/>
        <v>3.4288171425928646E-2</v>
      </c>
      <c r="I162" s="634">
        <f t="shared" si="23"/>
        <v>-0.30142327784797257</v>
      </c>
    </row>
    <row r="163" spans="2:11" x14ac:dyDescent="0.25">
      <c r="B163" s="822" t="s">
        <v>771</v>
      </c>
    </row>
    <row r="164" spans="2:11" x14ac:dyDescent="0.25">
      <c r="B164" s="823" t="s">
        <v>1151</v>
      </c>
    </row>
    <row r="165" spans="2:11" x14ac:dyDescent="0.25">
      <c r="B165" s="264"/>
    </row>
    <row r="166" spans="2:11" x14ac:dyDescent="0.25">
      <c r="B166" s="261" t="s">
        <v>940</v>
      </c>
    </row>
    <row r="167" spans="2:11" ht="51.75" thickBot="1" x14ac:dyDescent="0.3">
      <c r="B167" s="592"/>
      <c r="C167" s="592" t="s">
        <v>72</v>
      </c>
      <c r="D167" s="592" t="s">
        <v>73</v>
      </c>
      <c r="E167" s="592" t="s">
        <v>74</v>
      </c>
      <c r="F167" s="592" t="s">
        <v>66</v>
      </c>
      <c r="G167" s="592" t="s">
        <v>77</v>
      </c>
      <c r="H167" s="592" t="s">
        <v>75</v>
      </c>
      <c r="I167" s="595" t="s">
        <v>78</v>
      </c>
    </row>
    <row r="168" spans="2:11" ht="16.5" thickBot="1" x14ac:dyDescent="0.3">
      <c r="B168" s="594" t="s">
        <v>5</v>
      </c>
      <c r="C168" s="715">
        <v>0.92230485771335013</v>
      </c>
      <c r="D168" s="715">
        <v>0.86564953507908793</v>
      </c>
      <c r="E168" s="715">
        <v>0.90784747470322846</v>
      </c>
      <c r="F168" s="715" t="s">
        <v>94</v>
      </c>
      <c r="G168" s="715">
        <v>0.99856863399971374</v>
      </c>
      <c r="H168" s="715">
        <v>0.9544663233270998</v>
      </c>
      <c r="I168" s="716">
        <v>0.9247501444778895</v>
      </c>
      <c r="K168" s="275"/>
    </row>
    <row r="169" spans="2:11" x14ac:dyDescent="0.25">
      <c r="B169" s="593" t="s">
        <v>6</v>
      </c>
      <c r="C169" s="717">
        <v>7.7695142286649962E-2</v>
      </c>
      <c r="D169" s="717">
        <v>0.13435046492091213</v>
      </c>
      <c r="E169" s="717">
        <v>9.2152525296771662E-2</v>
      </c>
      <c r="F169" s="717" t="s">
        <v>94</v>
      </c>
      <c r="G169" s="717">
        <v>1.4313660002862731E-3</v>
      </c>
      <c r="H169" s="717">
        <v>4.5533676672900307E-2</v>
      </c>
      <c r="I169" s="718">
        <v>7.5249855522110387E-2</v>
      </c>
    </row>
    <row r="170" spans="2:11" x14ac:dyDescent="0.25">
      <c r="B170" s="822" t="s">
        <v>771</v>
      </c>
    </row>
    <row r="171" spans="2:11" x14ac:dyDescent="0.25">
      <c r="B171" s="264"/>
    </row>
    <row r="172" spans="2:11" x14ac:dyDescent="0.25">
      <c r="B172" s="261" t="s">
        <v>941</v>
      </c>
    </row>
    <row r="173" spans="2:11" ht="51.75" thickBot="1" x14ac:dyDescent="0.3">
      <c r="B173" s="592"/>
      <c r="C173" s="748" t="s">
        <v>1014</v>
      </c>
      <c r="D173" s="748" t="s">
        <v>1015</v>
      </c>
      <c r="E173" s="748" t="s">
        <v>1016</v>
      </c>
      <c r="F173" s="592" t="s">
        <v>66</v>
      </c>
      <c r="G173" s="592" t="s">
        <v>77</v>
      </c>
      <c r="H173" s="592" t="s">
        <v>75</v>
      </c>
      <c r="I173" s="595" t="s">
        <v>78</v>
      </c>
    </row>
    <row r="174" spans="2:11" x14ac:dyDescent="0.25">
      <c r="B174" s="167">
        <v>2011</v>
      </c>
      <c r="C174" s="146">
        <v>65084478.457500003</v>
      </c>
      <c r="D174" s="146">
        <v>327079802.19999999</v>
      </c>
      <c r="E174" s="146">
        <v>1634596.32</v>
      </c>
      <c r="F174" s="146">
        <v>11091</v>
      </c>
      <c r="G174" s="146">
        <v>173860.44</v>
      </c>
      <c r="H174" s="146">
        <v>2134728.5699999998</v>
      </c>
      <c r="I174" s="299"/>
    </row>
    <row r="175" spans="2:11" ht="26.25" thickBot="1" x14ac:dyDescent="0.3">
      <c r="B175" s="638" t="s">
        <v>622</v>
      </c>
      <c r="C175" s="630"/>
      <c r="D175" s="630"/>
      <c r="E175" s="630"/>
      <c r="F175" s="630"/>
      <c r="G175" s="630"/>
      <c r="H175" s="630"/>
      <c r="I175" s="631"/>
    </row>
    <row r="176" spans="2:11" x14ac:dyDescent="0.25">
      <c r="B176" s="167">
        <v>2012</v>
      </c>
      <c r="C176" s="146">
        <v>67849765.27562499</v>
      </c>
      <c r="D176" s="146">
        <v>357445224.07999998</v>
      </c>
      <c r="E176" s="146">
        <v>1797606.32</v>
      </c>
      <c r="F176" s="146">
        <v>21336</v>
      </c>
      <c r="G176" s="146">
        <v>470871.26</v>
      </c>
      <c r="H176" s="146">
        <v>1771397.618429</v>
      </c>
      <c r="I176" s="299"/>
    </row>
    <row r="177" spans="2:9" ht="26.25" thickBot="1" x14ac:dyDescent="0.3">
      <c r="B177" s="638" t="s">
        <v>622</v>
      </c>
      <c r="C177" s="630">
        <f t="shared" ref="C177:H177" si="24">IFERROR((C176-C174)/ABS(C174), "")</f>
        <v>4.2487654255856294E-2</v>
      </c>
      <c r="D177" s="630">
        <f t="shared" si="24"/>
        <v>9.283796087608126E-2</v>
      </c>
      <c r="E177" s="630">
        <f t="shared" si="24"/>
        <v>9.9724927803581498E-2</v>
      </c>
      <c r="F177" s="630">
        <f t="shared" si="24"/>
        <v>0.92372193670543679</v>
      </c>
      <c r="G177" s="630">
        <f t="shared" si="24"/>
        <v>1.708328933252441</v>
      </c>
      <c r="H177" s="630">
        <f t="shared" si="24"/>
        <v>-0.17020006977795768</v>
      </c>
      <c r="I177" s="631"/>
    </row>
    <row r="178" spans="2:9" x14ac:dyDescent="0.25">
      <c r="B178" s="167">
        <v>2013</v>
      </c>
      <c r="C178" s="146">
        <v>68111498.885660708</v>
      </c>
      <c r="D178" s="146">
        <v>359925819.15950161</v>
      </c>
      <c r="E178" s="146">
        <v>1944957.3</v>
      </c>
      <c r="F178" s="146">
        <v>114074.98000000001</v>
      </c>
      <c r="G178" s="146">
        <v>510474.54</v>
      </c>
      <c r="H178" s="146">
        <v>1857040.24841</v>
      </c>
      <c r="I178" s="299"/>
    </row>
    <row r="179" spans="2:9" ht="26.25" thickBot="1" x14ac:dyDescent="0.3">
      <c r="B179" s="638" t="s">
        <v>622</v>
      </c>
      <c r="C179" s="630">
        <f t="shared" ref="C179:H179" si="25">IFERROR((C178-C176)/ABS(C176), "")</f>
        <v>3.8575462858637952E-3</v>
      </c>
      <c r="D179" s="630">
        <f t="shared" si="25"/>
        <v>6.9397908053918933E-3</v>
      </c>
      <c r="E179" s="630">
        <f t="shared" si="25"/>
        <v>8.1970661963404745E-2</v>
      </c>
      <c r="F179" s="630">
        <f t="shared" si="25"/>
        <v>4.3465963629546316</v>
      </c>
      <c r="G179" s="630">
        <f t="shared" si="25"/>
        <v>8.410638610646988E-2</v>
      </c>
      <c r="H179" s="630">
        <f t="shared" si="25"/>
        <v>4.8347490755324532E-2</v>
      </c>
      <c r="I179" s="631"/>
    </row>
    <row r="180" spans="2:9" x14ac:dyDescent="0.25">
      <c r="B180" s="167">
        <v>2014</v>
      </c>
      <c r="C180" s="146">
        <v>69180364.689999998</v>
      </c>
      <c r="D180" s="146">
        <v>367505259.77999997</v>
      </c>
      <c r="E180" s="146">
        <v>2200351.06</v>
      </c>
      <c r="F180" s="146">
        <v>214252.25</v>
      </c>
      <c r="G180" s="146">
        <v>587103.06999999995</v>
      </c>
      <c r="H180" s="146">
        <v>1936817.13</v>
      </c>
      <c r="I180" s="299"/>
    </row>
    <row r="181" spans="2:9" ht="26.25" thickBot="1" x14ac:dyDescent="0.3">
      <c r="B181" s="638" t="s">
        <v>622</v>
      </c>
      <c r="C181" s="630">
        <f t="shared" ref="C181:H181" si="26">IFERROR((C180-C178)/ABS(C178), "")</f>
        <v>1.5692883313779406E-2</v>
      </c>
      <c r="D181" s="630">
        <f t="shared" si="26"/>
        <v>2.1058340960917615E-2</v>
      </c>
      <c r="E181" s="630">
        <f t="shared" si="26"/>
        <v>0.13131072851830733</v>
      </c>
      <c r="F181" s="630">
        <f t="shared" si="26"/>
        <v>0.87817039284162035</v>
      </c>
      <c r="G181" s="630">
        <f t="shared" si="26"/>
        <v>0.15011234448636748</v>
      </c>
      <c r="H181" s="630">
        <f t="shared" si="26"/>
        <v>4.2959155924759816E-2</v>
      </c>
      <c r="I181" s="631"/>
    </row>
    <row r="182" spans="2:9" x14ac:dyDescent="0.25">
      <c r="B182" s="167">
        <v>2015</v>
      </c>
      <c r="C182" s="146">
        <v>72477124.120000005</v>
      </c>
      <c r="D182" s="146">
        <v>378450831</v>
      </c>
      <c r="E182" s="146">
        <v>2355001.0299999998</v>
      </c>
      <c r="F182" s="146">
        <v>229759.61</v>
      </c>
      <c r="G182" s="146">
        <v>608645.49</v>
      </c>
      <c r="H182" s="146">
        <v>1959559.23</v>
      </c>
      <c r="I182" s="299"/>
    </row>
    <row r="183" spans="2:9" ht="26.25" thickBot="1" x14ac:dyDescent="0.3">
      <c r="B183" s="638" t="s">
        <v>622</v>
      </c>
      <c r="C183" s="630">
        <f t="shared" ref="C183:H183" si="27">IFERROR((C182-C180)/ABS(C180), "")</f>
        <v>4.765455407430879E-2</v>
      </c>
      <c r="D183" s="630">
        <f t="shared" si="27"/>
        <v>2.9783440994973476E-2</v>
      </c>
      <c r="E183" s="630">
        <f t="shared" si="27"/>
        <v>7.0284225463549316E-2</v>
      </c>
      <c r="F183" s="630">
        <f t="shared" si="27"/>
        <v>7.2378983184540585E-2</v>
      </c>
      <c r="G183" s="630">
        <f t="shared" si="27"/>
        <v>3.6692739487804146E-2</v>
      </c>
      <c r="H183" s="630">
        <f t="shared" si="27"/>
        <v>1.1741996519826369E-2</v>
      </c>
      <c r="I183" s="631"/>
    </row>
    <row r="184" spans="2:9" x14ac:dyDescent="0.25">
      <c r="B184" s="167">
        <v>2016</v>
      </c>
      <c r="C184" s="146">
        <v>74376462.780000001</v>
      </c>
      <c r="D184" s="146">
        <v>392894593.35000002</v>
      </c>
      <c r="E184" s="146">
        <v>2609704.7000000002</v>
      </c>
      <c r="F184" s="146">
        <v>334463.68</v>
      </c>
      <c r="G184" s="146">
        <v>472071.18</v>
      </c>
      <c r="H184" s="146">
        <v>1983837.95</v>
      </c>
      <c r="I184" s="299"/>
    </row>
    <row r="185" spans="2:9" ht="26.25" thickBot="1" x14ac:dyDescent="0.3">
      <c r="B185" s="638" t="s">
        <v>622</v>
      </c>
      <c r="C185" s="630">
        <f t="shared" ref="C185:H185" si="28">IFERROR((C184-C182)/ABS(C182), "")</f>
        <v>2.6206043397296933E-2</v>
      </c>
      <c r="D185" s="630">
        <f t="shared" si="28"/>
        <v>3.8165492494320941E-2</v>
      </c>
      <c r="E185" s="630">
        <f t="shared" si="28"/>
        <v>0.1081543773252619</v>
      </c>
      <c r="F185" s="630">
        <f t="shared" si="28"/>
        <v>0.45571138460759059</v>
      </c>
      <c r="G185" s="630">
        <f t="shared" si="28"/>
        <v>-0.22439057258109313</v>
      </c>
      <c r="H185" s="630">
        <f t="shared" si="28"/>
        <v>1.2389888311770996E-2</v>
      </c>
      <c r="I185" s="631"/>
    </row>
    <row r="186" spans="2:9" x14ac:dyDescent="0.25">
      <c r="B186" s="167">
        <v>2017</v>
      </c>
      <c r="C186" s="146">
        <v>75497206.312279761</v>
      </c>
      <c r="D186" s="146">
        <v>398933904.05000013</v>
      </c>
      <c r="E186" s="146">
        <v>3309152.6100000003</v>
      </c>
      <c r="F186" s="146">
        <v>303341.94</v>
      </c>
      <c r="G186" s="146">
        <v>486942.4</v>
      </c>
      <c r="H186" s="146">
        <v>2058133.3124516504</v>
      </c>
      <c r="I186" s="299"/>
    </row>
    <row r="187" spans="2:9" ht="26.25" thickBot="1" x14ac:dyDescent="0.3">
      <c r="B187" s="638" t="s">
        <v>622</v>
      </c>
      <c r="C187" s="630">
        <f t="shared" ref="C187:H187" si="29">IFERROR((C186-C184)/ABS(C184), "")</f>
        <v>1.5068524239917606E-2</v>
      </c>
      <c r="D187" s="630">
        <f t="shared" si="29"/>
        <v>1.5371325546900929E-2</v>
      </c>
      <c r="E187" s="630">
        <f t="shared" si="29"/>
        <v>0.26801802901301441</v>
      </c>
      <c r="F187" s="630">
        <f t="shared" si="29"/>
        <v>-9.3049684796866414E-2</v>
      </c>
      <c r="G187" s="630">
        <f t="shared" si="29"/>
        <v>3.1502071361357055E-2</v>
      </c>
      <c r="H187" s="630">
        <f t="shared" si="29"/>
        <v>3.7450318183322603E-2</v>
      </c>
      <c r="I187" s="631"/>
    </row>
    <row r="188" spans="2:9" x14ac:dyDescent="0.25">
      <c r="B188" s="167">
        <v>2018</v>
      </c>
      <c r="C188" s="146">
        <v>77490496.930000007</v>
      </c>
      <c r="D188" s="146">
        <v>483075492.55000001</v>
      </c>
      <c r="E188" s="146">
        <v>3368280.87</v>
      </c>
      <c r="F188" s="146">
        <v>322979.83</v>
      </c>
      <c r="G188" s="146">
        <v>497944.01</v>
      </c>
      <c r="H188" s="146">
        <v>2222990.66</v>
      </c>
      <c r="I188" s="299">
        <v>352144.89</v>
      </c>
    </row>
    <row r="189" spans="2:9" ht="26.25" thickBot="1" x14ac:dyDescent="0.3">
      <c r="B189" s="638" t="s">
        <v>622</v>
      </c>
      <c r="C189" s="630">
        <f t="shared" ref="C189:I189" si="30">IFERROR((C188-C186)/ABS(C186), "")</f>
        <v>2.6402177180906282E-2</v>
      </c>
      <c r="D189" s="630">
        <f t="shared" si="30"/>
        <v>0.21091611328540791</v>
      </c>
      <c r="E189" s="630">
        <f t="shared" si="30"/>
        <v>1.7868097053402372E-2</v>
      </c>
      <c r="F189" s="630">
        <f t="shared" si="30"/>
        <v>6.4738459838425286E-2</v>
      </c>
      <c r="G189" s="630">
        <f t="shared" si="30"/>
        <v>2.2593247168453571E-2</v>
      </c>
      <c r="H189" s="630">
        <f t="shared" si="30"/>
        <v>8.0100422334630758E-2</v>
      </c>
      <c r="I189" s="631" t="str">
        <f t="shared" si="30"/>
        <v/>
      </c>
    </row>
    <row r="190" spans="2:9" x14ac:dyDescent="0.25">
      <c r="B190" s="167">
        <v>2019</v>
      </c>
      <c r="C190" s="146">
        <v>79654303.515741691</v>
      </c>
      <c r="D190" s="146">
        <v>495640243.78299993</v>
      </c>
      <c r="E190" s="146">
        <v>3658448.78</v>
      </c>
      <c r="F190" s="146">
        <v>290158.7</v>
      </c>
      <c r="G190" s="146">
        <v>511953.36</v>
      </c>
      <c r="H190" s="146">
        <v>2399560.1648290842</v>
      </c>
      <c r="I190" s="299">
        <v>325611.98088332033</v>
      </c>
    </row>
    <row r="191" spans="2:9" ht="26.25" thickBot="1" x14ac:dyDescent="0.3">
      <c r="B191" s="638" t="s">
        <v>622</v>
      </c>
      <c r="C191" s="630">
        <f t="shared" ref="C191:I191" si="31">IFERROR((C190-C188)/ABS(C188), "")</f>
        <v>2.7923508965187426E-2</v>
      </c>
      <c r="D191" s="630">
        <f t="shared" si="31"/>
        <v>2.600991237761751E-2</v>
      </c>
      <c r="E191" s="630">
        <f t="shared" si="31"/>
        <v>8.6147183444354417E-2</v>
      </c>
      <c r="F191" s="630">
        <f t="shared" si="31"/>
        <v>-0.1016197513014977</v>
      </c>
      <c r="G191" s="630">
        <f t="shared" si="31"/>
        <v>2.8134388040936525E-2</v>
      </c>
      <c r="H191" s="630">
        <f t="shared" si="31"/>
        <v>7.9428810928555152E-2</v>
      </c>
      <c r="I191" s="631">
        <f t="shared" si="31"/>
        <v>-7.5346568614639522E-2</v>
      </c>
    </row>
    <row r="192" spans="2:9" x14ac:dyDescent="0.25">
      <c r="B192" s="167">
        <v>2020</v>
      </c>
      <c r="C192" s="146">
        <v>78253933.629999995</v>
      </c>
      <c r="D192" s="146">
        <v>519117221.79000002</v>
      </c>
      <c r="E192" s="146">
        <v>3069405.29</v>
      </c>
      <c r="F192" s="146">
        <v>242582.78</v>
      </c>
      <c r="G192" s="146">
        <v>497028.85</v>
      </c>
      <c r="H192" s="146">
        <v>2381824.6800000002</v>
      </c>
      <c r="I192" s="299">
        <v>271429.44</v>
      </c>
    </row>
    <row r="193" spans="2:9" ht="26.25" thickBot="1" x14ac:dyDescent="0.3">
      <c r="B193" s="638" t="s">
        <v>622</v>
      </c>
      <c r="C193" s="630">
        <f t="shared" ref="C193:I193" si="32">IFERROR((C192-C190)/ABS(C190), "")</f>
        <v>-1.7580592936387265E-2</v>
      </c>
      <c r="D193" s="630">
        <f t="shared" si="32"/>
        <v>4.7366972923366418E-2</v>
      </c>
      <c r="E193" s="630">
        <f t="shared" si="32"/>
        <v>-0.16100908483950396</v>
      </c>
      <c r="F193" s="630">
        <f t="shared" si="32"/>
        <v>-0.16396516802701422</v>
      </c>
      <c r="G193" s="630">
        <f t="shared" si="32"/>
        <v>-2.9152089166872563E-2</v>
      </c>
      <c r="H193" s="630">
        <f t="shared" si="32"/>
        <v>-7.3911398801485267E-3</v>
      </c>
      <c r="I193" s="631">
        <f t="shared" si="32"/>
        <v>-0.166402172107838</v>
      </c>
    </row>
    <row r="194" spans="2:9" x14ac:dyDescent="0.25">
      <c r="B194" s="167">
        <v>2021</v>
      </c>
      <c r="C194" s="146">
        <v>80566650.33575733</v>
      </c>
      <c r="D194" s="146">
        <v>523620941.97000003</v>
      </c>
      <c r="E194" s="146">
        <v>3417390.3100000005</v>
      </c>
      <c r="F194" s="146">
        <v>251208.99999999997</v>
      </c>
      <c r="G194" s="146">
        <v>509451.36</v>
      </c>
      <c r="H194" s="146">
        <v>2531819.7774340301</v>
      </c>
      <c r="I194" s="299">
        <v>313455.1667426498</v>
      </c>
    </row>
    <row r="195" spans="2:9" ht="26.25" thickBot="1" x14ac:dyDescent="0.3">
      <c r="B195" s="638" t="s">
        <v>622</v>
      </c>
      <c r="C195" s="630">
        <f t="shared" ref="C195:I195" si="33">IFERROR((C194-C192)/ABS(C192), "")</f>
        <v>2.9553999377108821E-2</v>
      </c>
      <c r="D195" s="630">
        <f t="shared" si="33"/>
        <v>8.6757287004858991E-3</v>
      </c>
      <c r="E195" s="630">
        <f t="shared" si="33"/>
        <v>0.11337213144634949</v>
      </c>
      <c r="F195" s="630">
        <f t="shared" si="33"/>
        <v>3.5559902479475138E-2</v>
      </c>
      <c r="G195" s="630">
        <f t="shared" si="33"/>
        <v>2.4993539107438151E-2</v>
      </c>
      <c r="H195" s="630">
        <f t="shared" si="33"/>
        <v>6.2974869096591071E-2</v>
      </c>
      <c r="I195" s="631">
        <f t="shared" si="33"/>
        <v>0.15483112938172736</v>
      </c>
    </row>
    <row r="196" spans="2:9" x14ac:dyDescent="0.25">
      <c r="B196" s="167">
        <v>2022</v>
      </c>
      <c r="C196" s="146">
        <v>77278506.02530846</v>
      </c>
      <c r="D196" s="146">
        <v>542888948.44999993</v>
      </c>
      <c r="E196" s="146">
        <v>3826840.4599999995</v>
      </c>
      <c r="F196" s="146">
        <v>245759.70999999996</v>
      </c>
      <c r="G196" s="146">
        <v>658601.4</v>
      </c>
      <c r="H196" s="146">
        <v>2880189.5739654345</v>
      </c>
      <c r="I196" s="299">
        <v>226677.12844152458</v>
      </c>
    </row>
    <row r="197" spans="2:9" ht="26.25" thickBot="1" x14ac:dyDescent="0.3">
      <c r="B197" s="638" t="s">
        <v>622</v>
      </c>
      <c r="C197" s="630">
        <f t="shared" ref="C197:I197" si="34">IFERROR((C196-C194)/ABS(C194), "")</f>
        <v>-4.0812722097117102E-2</v>
      </c>
      <c r="D197" s="630">
        <f t="shared" si="34"/>
        <v>3.6797623883240003E-2</v>
      </c>
      <c r="E197" s="630">
        <f t="shared" si="34"/>
        <v>0.11981369198650269</v>
      </c>
      <c r="F197" s="630">
        <f t="shared" si="34"/>
        <v>-2.169225624878093E-2</v>
      </c>
      <c r="G197" s="630">
        <f t="shared" si="34"/>
        <v>0.29276600616003862</v>
      </c>
      <c r="H197" s="630">
        <f t="shared" si="34"/>
        <v>0.13759660132068055</v>
      </c>
      <c r="I197" s="631">
        <f t="shared" si="34"/>
        <v>-0.27684354098514818</v>
      </c>
    </row>
    <row r="198" spans="2:9" x14ac:dyDescent="0.25">
      <c r="B198" s="167">
        <v>2023</v>
      </c>
      <c r="C198" s="146">
        <v>84692856.040000007</v>
      </c>
      <c r="D198" s="146">
        <v>604801527.26999998</v>
      </c>
      <c r="E198" s="146">
        <v>4173843.57</v>
      </c>
      <c r="F198" s="146">
        <v>254532.87</v>
      </c>
      <c r="G198" s="146">
        <v>1061762.31</v>
      </c>
      <c r="H198" s="146">
        <v>3161747.07</v>
      </c>
      <c r="I198" s="299">
        <v>276847.08450773981</v>
      </c>
    </row>
    <row r="199" spans="2:9" ht="26.25" thickBot="1" x14ac:dyDescent="0.3">
      <c r="B199" s="638" t="s">
        <v>622</v>
      </c>
      <c r="C199" s="630">
        <f t="shared" ref="C199:I201" si="35">IFERROR((C198-C196)/ABS(C196), "")</f>
        <v>9.5943236949526056E-2</v>
      </c>
      <c r="D199" s="630">
        <f t="shared" si="35"/>
        <v>0.11404280561755108</v>
      </c>
      <c r="E199" s="630">
        <f t="shared" si="35"/>
        <v>9.0676137044918878E-2</v>
      </c>
      <c r="F199" s="630">
        <f t="shared" si="35"/>
        <v>3.5698121551331723E-2</v>
      </c>
      <c r="G199" s="630">
        <f t="shared" si="35"/>
        <v>0.61214705890391363</v>
      </c>
      <c r="H199" s="630">
        <f t="shared" si="35"/>
        <v>9.7756584698318327E-2</v>
      </c>
      <c r="I199" s="631">
        <f t="shared" si="35"/>
        <v>0.22132782610733254</v>
      </c>
    </row>
    <row r="200" spans="2:9" x14ac:dyDescent="0.25">
      <c r="B200" s="167">
        <v>2024</v>
      </c>
      <c r="C200" s="146">
        <v>90485225.15973939</v>
      </c>
      <c r="D200" s="833">
        <v>681717402.5200001</v>
      </c>
      <c r="E200" s="146">
        <v>5677639.165</v>
      </c>
      <c r="F200" s="146">
        <v>354343.56</v>
      </c>
      <c r="G200" s="146">
        <v>1475910.98</v>
      </c>
      <c r="H200" s="146">
        <v>3519864.2658040295</v>
      </c>
      <c r="I200" s="299">
        <v>210999.5112606202</v>
      </c>
    </row>
    <row r="201" spans="2:9" ht="25.5" x14ac:dyDescent="0.25">
      <c r="B201" s="632" t="s">
        <v>622</v>
      </c>
      <c r="C201" s="633">
        <f t="shared" si="35"/>
        <v>6.8392653059234143E-2</v>
      </c>
      <c r="D201" s="633">
        <f t="shared" si="35"/>
        <v>0.12717539850996898</v>
      </c>
      <c r="E201" s="633">
        <f t="shared" si="35"/>
        <v>0.36029035822250527</v>
      </c>
      <c r="F201" s="633">
        <f t="shared" si="35"/>
        <v>0.39213281176611886</v>
      </c>
      <c r="G201" s="633">
        <f t="shared" si="35"/>
        <v>0.39005779928277912</v>
      </c>
      <c r="H201" s="633">
        <f t="shared" si="35"/>
        <v>0.11326560533636541</v>
      </c>
      <c r="I201" s="634">
        <f t="shared" si="35"/>
        <v>-0.23784817298763611</v>
      </c>
    </row>
    <row r="202" spans="2:9" x14ac:dyDescent="0.25">
      <c r="B202" s="822" t="s">
        <v>771</v>
      </c>
    </row>
    <row r="203" spans="2:9" x14ac:dyDescent="0.25">
      <c r="B203" s="823" t="s">
        <v>1151</v>
      </c>
    </row>
    <row r="204" spans="2:9" x14ac:dyDescent="0.25">
      <c r="B204" s="264"/>
    </row>
    <row r="205" spans="2:9" x14ac:dyDescent="0.25">
      <c r="B205" s="261" t="s">
        <v>942</v>
      </c>
    </row>
    <row r="206" spans="2:9" ht="51.75" thickBot="1" x14ac:dyDescent="0.3">
      <c r="B206" s="592"/>
      <c r="C206" s="748" t="s">
        <v>1014</v>
      </c>
      <c r="D206" s="748" t="s">
        <v>1015</v>
      </c>
      <c r="E206" s="748" t="s">
        <v>1016</v>
      </c>
      <c r="F206" s="592" t="s">
        <v>66</v>
      </c>
      <c r="G206" s="592" t="s">
        <v>77</v>
      </c>
      <c r="H206" s="592" t="s">
        <v>75</v>
      </c>
      <c r="I206" s="595" t="s">
        <v>78</v>
      </c>
    </row>
    <row r="207" spans="2:9" x14ac:dyDescent="0.25">
      <c r="B207" s="167">
        <v>2011</v>
      </c>
      <c r="C207" s="146">
        <v>35121347.06750001</v>
      </c>
      <c r="D207" s="146">
        <v>141903274.52000001</v>
      </c>
      <c r="E207" s="146">
        <v>1391854.06</v>
      </c>
      <c r="F207" s="146">
        <v>6963</v>
      </c>
      <c r="G207" s="146">
        <v>52791.57</v>
      </c>
      <c r="H207" s="146">
        <v>2132093.7799999998</v>
      </c>
      <c r="I207" s="299"/>
    </row>
    <row r="208" spans="2:9" ht="26.25" thickBot="1" x14ac:dyDescent="0.3">
      <c r="B208" s="638" t="s">
        <v>622</v>
      </c>
      <c r="C208" s="630"/>
      <c r="D208" s="630"/>
      <c r="E208" s="630"/>
      <c r="F208" s="630"/>
      <c r="G208" s="630"/>
      <c r="H208" s="630"/>
      <c r="I208" s="631"/>
    </row>
    <row r="209" spans="2:11" x14ac:dyDescent="0.25">
      <c r="B209" s="167">
        <v>2012</v>
      </c>
      <c r="C209" s="146">
        <v>35749815.829374991</v>
      </c>
      <c r="D209" s="146">
        <v>163660866.10999998</v>
      </c>
      <c r="E209" s="146">
        <v>1510378.52</v>
      </c>
      <c r="F209" s="146">
        <v>21336</v>
      </c>
      <c r="G209" s="146">
        <v>147143.61000000002</v>
      </c>
      <c r="H209" s="146">
        <v>1769944.1284289998</v>
      </c>
      <c r="I209" s="299"/>
    </row>
    <row r="210" spans="2:11" ht="26.25" thickBot="1" x14ac:dyDescent="0.3">
      <c r="B210" s="638" t="s">
        <v>622</v>
      </c>
      <c r="C210" s="630">
        <f t="shared" ref="C210:H210" si="36">IFERROR((C209-C207)/ABS(C207), "")</f>
        <v>1.7894210055984523E-2</v>
      </c>
      <c r="D210" s="630">
        <f t="shared" si="36"/>
        <v>0.15332691696930104</v>
      </c>
      <c r="E210" s="630">
        <f t="shared" si="36"/>
        <v>8.5155810085433783E-2</v>
      </c>
      <c r="F210" s="630">
        <f t="shared" si="36"/>
        <v>2.0641964670400688</v>
      </c>
      <c r="G210" s="630">
        <f t="shared" si="36"/>
        <v>1.7872558061826918</v>
      </c>
      <c r="H210" s="630">
        <f t="shared" si="36"/>
        <v>-0.16985634260937624</v>
      </c>
      <c r="I210" s="631"/>
    </row>
    <row r="211" spans="2:11" x14ac:dyDescent="0.25">
      <c r="B211" s="167">
        <v>2013</v>
      </c>
      <c r="C211" s="146">
        <v>35260322.821910702</v>
      </c>
      <c r="D211" s="146">
        <v>162421779.64226526</v>
      </c>
      <c r="E211" s="146">
        <v>1594974.4300000002</v>
      </c>
      <c r="F211" s="146">
        <v>114074.98000000001</v>
      </c>
      <c r="G211" s="146">
        <v>196991.48999999996</v>
      </c>
      <c r="H211" s="146">
        <v>1855234.5084100002</v>
      </c>
      <c r="I211" s="299"/>
    </row>
    <row r="212" spans="2:11" ht="26.25" thickBot="1" x14ac:dyDescent="0.3">
      <c r="B212" s="638" t="s">
        <v>622</v>
      </c>
      <c r="C212" s="630">
        <f t="shared" ref="C212:H212" si="37">IFERROR((C211-C209)/ABS(C209), "")</f>
        <v>-1.3692182633905542E-2</v>
      </c>
      <c r="D212" s="630">
        <f t="shared" si="37"/>
        <v>-7.5710614100129936E-3</v>
      </c>
      <c r="E212" s="630">
        <f t="shared" si="37"/>
        <v>5.6009741187262214E-2</v>
      </c>
      <c r="F212" s="630">
        <f t="shared" si="37"/>
        <v>4.3465963629546316</v>
      </c>
      <c r="G212" s="630">
        <f t="shared" si="37"/>
        <v>0.33877026668028559</v>
      </c>
      <c r="H212" s="630">
        <f t="shared" si="37"/>
        <v>4.8188176457696477E-2</v>
      </c>
      <c r="I212" s="631"/>
    </row>
    <row r="213" spans="2:11" x14ac:dyDescent="0.25">
      <c r="B213" s="167">
        <v>2014</v>
      </c>
      <c r="C213" s="146">
        <v>35506822.329999998</v>
      </c>
      <c r="D213" s="146">
        <v>169924017.25999999</v>
      </c>
      <c r="E213" s="146">
        <v>1816153.18</v>
      </c>
      <c r="F213" s="146">
        <v>214252.25</v>
      </c>
      <c r="G213" s="146">
        <v>243210.5</v>
      </c>
      <c r="H213" s="146">
        <v>1933954.73</v>
      </c>
      <c r="I213" s="299"/>
    </row>
    <row r="214" spans="2:11" ht="26.25" thickBot="1" x14ac:dyDescent="0.3">
      <c r="B214" s="638" t="s">
        <v>622</v>
      </c>
      <c r="C214" s="630">
        <f t="shared" ref="C214:H214" si="38">IFERROR((C213-C211)/ABS(C211), "")</f>
        <v>6.9908466049585392E-3</v>
      </c>
      <c r="D214" s="630">
        <f t="shared" si="38"/>
        <v>4.6189849872710693E-2</v>
      </c>
      <c r="E214" s="630">
        <f t="shared" si="38"/>
        <v>0.13867228579959098</v>
      </c>
      <c r="F214" s="630">
        <f t="shared" si="38"/>
        <v>0.87817039284162035</v>
      </c>
      <c r="G214" s="630">
        <f t="shared" si="38"/>
        <v>0.23462439925704429</v>
      </c>
      <c r="H214" s="630">
        <f t="shared" si="38"/>
        <v>4.2431412974021102E-2</v>
      </c>
      <c r="I214" s="631"/>
    </row>
    <row r="215" spans="2:11" x14ac:dyDescent="0.25">
      <c r="B215" s="167">
        <v>2015</v>
      </c>
      <c r="C215" s="146">
        <v>37319389.340000004</v>
      </c>
      <c r="D215" s="146">
        <v>180385143.39999998</v>
      </c>
      <c r="E215" s="146">
        <v>1942894.1999999997</v>
      </c>
      <c r="F215" s="146">
        <v>229759.61</v>
      </c>
      <c r="G215" s="146">
        <v>259626.26999999996</v>
      </c>
      <c r="H215" s="146">
        <v>1956773.16</v>
      </c>
      <c r="I215" s="299"/>
    </row>
    <row r="216" spans="2:11" ht="26.25" thickBot="1" x14ac:dyDescent="0.3">
      <c r="B216" s="638" t="s">
        <v>622</v>
      </c>
      <c r="C216" s="630">
        <f t="shared" ref="C216:H216" si="39">IFERROR((C215-C213)/ABS(C213), "")</f>
        <v>5.1048415235641999E-2</v>
      </c>
      <c r="D216" s="630">
        <f t="shared" si="39"/>
        <v>6.1563552396442359E-2</v>
      </c>
      <c r="E216" s="630">
        <f t="shared" si="39"/>
        <v>6.9785424156788248E-2</v>
      </c>
      <c r="F216" s="630">
        <f t="shared" si="39"/>
        <v>7.2378983184540585E-2</v>
      </c>
      <c r="G216" s="630">
        <f t="shared" si="39"/>
        <v>6.7496140174868935E-2</v>
      </c>
      <c r="H216" s="630">
        <f t="shared" si="39"/>
        <v>1.1798843916062056E-2</v>
      </c>
      <c r="I216" s="631"/>
    </row>
    <row r="217" spans="2:11" x14ac:dyDescent="0.25">
      <c r="B217" s="167">
        <v>2016</v>
      </c>
      <c r="C217" s="146">
        <v>37847035.030000001</v>
      </c>
      <c r="D217" s="146">
        <v>184545158.18000004</v>
      </c>
      <c r="E217" s="146">
        <v>2101555.81</v>
      </c>
      <c r="F217" s="146">
        <v>334463.68</v>
      </c>
      <c r="G217" s="146">
        <v>215629.97</v>
      </c>
      <c r="H217" s="146">
        <v>1981079</v>
      </c>
      <c r="I217" s="299"/>
    </row>
    <row r="218" spans="2:11" ht="26.25" thickBot="1" x14ac:dyDescent="0.3">
      <c r="B218" s="638" t="s">
        <v>622</v>
      </c>
      <c r="C218" s="630">
        <f t="shared" ref="C218:H218" si="40">IFERROR((C217-C215)/ABS(C215), "")</f>
        <v>1.4138647478737056E-2</v>
      </c>
      <c r="D218" s="630">
        <f t="shared" si="40"/>
        <v>2.3061848118918097E-2</v>
      </c>
      <c r="E218" s="630">
        <f t="shared" si="40"/>
        <v>8.1662506378371177E-2</v>
      </c>
      <c r="F218" s="630">
        <f t="shared" si="40"/>
        <v>0.45571138460759059</v>
      </c>
      <c r="G218" s="630">
        <f t="shared" si="40"/>
        <v>-0.16946012435490432</v>
      </c>
      <c r="H218" s="630">
        <f t="shared" si="40"/>
        <v>1.2421388690756615E-2</v>
      </c>
      <c r="I218" s="631"/>
    </row>
    <row r="219" spans="2:11" x14ac:dyDescent="0.25">
      <c r="B219" s="167">
        <v>2017</v>
      </c>
      <c r="C219" s="146">
        <v>38897613.282279767</v>
      </c>
      <c r="D219" s="146">
        <v>188327397.99999997</v>
      </c>
      <c r="E219" s="146">
        <v>2198115.7800000003</v>
      </c>
      <c r="F219" s="146">
        <v>303341.94</v>
      </c>
      <c r="G219" s="146">
        <v>221770.67000000004</v>
      </c>
      <c r="H219" s="146">
        <v>2053820.5024516501</v>
      </c>
      <c r="I219" s="299"/>
      <c r="K219" s="268"/>
    </row>
    <row r="220" spans="2:11" ht="26.25" thickBot="1" x14ac:dyDescent="0.3">
      <c r="B220" s="638" t="s">
        <v>622</v>
      </c>
      <c r="C220" s="630">
        <f t="shared" ref="C220:H220" si="41">IFERROR((C219-C217)/ABS(C217), "")</f>
        <v>2.7758535152014149E-2</v>
      </c>
      <c r="D220" s="630">
        <f t="shared" si="41"/>
        <v>2.0494928489594104E-2</v>
      </c>
      <c r="E220" s="630">
        <f t="shared" si="41"/>
        <v>4.5946897789024312E-2</v>
      </c>
      <c r="F220" s="630">
        <f t="shared" si="41"/>
        <v>-9.3049684796866414E-2</v>
      </c>
      <c r="G220" s="630">
        <f t="shared" si="41"/>
        <v>2.8477952299488057E-2</v>
      </c>
      <c r="H220" s="630">
        <f t="shared" si="41"/>
        <v>3.6718123028738427E-2</v>
      </c>
      <c r="I220" s="631"/>
    </row>
    <row r="221" spans="2:11" x14ac:dyDescent="0.25">
      <c r="B221" s="167">
        <v>2018</v>
      </c>
      <c r="C221" s="146">
        <v>39850960.859999999</v>
      </c>
      <c r="D221" s="146">
        <v>242210070.25999999</v>
      </c>
      <c r="E221" s="146">
        <v>2228173.38</v>
      </c>
      <c r="F221" s="146">
        <v>322979.83</v>
      </c>
      <c r="G221" s="146">
        <v>213830.55</v>
      </c>
      <c r="H221" s="146">
        <v>2220251.0499999998</v>
      </c>
      <c r="I221" s="299">
        <v>244816.78</v>
      </c>
    </row>
    <row r="222" spans="2:11" ht="26.25" thickBot="1" x14ac:dyDescent="0.3">
      <c r="B222" s="638" t="s">
        <v>622</v>
      </c>
      <c r="C222" s="630">
        <f t="shared" ref="C222:I222" si="42">IFERROR((C221-C219)/ABS(C219), "")</f>
        <v>2.450915357715637E-2</v>
      </c>
      <c r="D222" s="630">
        <f t="shared" si="42"/>
        <v>0.28611170138930092</v>
      </c>
      <c r="E222" s="630">
        <f t="shared" si="42"/>
        <v>1.3674256958384432E-2</v>
      </c>
      <c r="F222" s="630">
        <f t="shared" si="42"/>
        <v>6.4738459838425286E-2</v>
      </c>
      <c r="G222" s="630">
        <f t="shared" si="42"/>
        <v>-3.5803291751790499E-2</v>
      </c>
      <c r="H222" s="630">
        <f t="shared" si="42"/>
        <v>8.103461200707715E-2</v>
      </c>
      <c r="I222" s="631" t="str">
        <f t="shared" si="42"/>
        <v/>
      </c>
    </row>
    <row r="223" spans="2:11" x14ac:dyDescent="0.25">
      <c r="B223" s="167">
        <v>2019</v>
      </c>
      <c r="C223" s="146">
        <v>41492346.897360928</v>
      </c>
      <c r="D223" s="146">
        <v>248851426.30299991</v>
      </c>
      <c r="E223" s="146">
        <v>2268014.4700000002</v>
      </c>
      <c r="F223" s="146">
        <v>290158.7</v>
      </c>
      <c r="G223" s="146">
        <v>237246.50999999998</v>
      </c>
      <c r="H223" s="146">
        <v>2396259.0448290841</v>
      </c>
      <c r="I223" s="299">
        <v>226976.00926407456</v>
      </c>
    </row>
    <row r="224" spans="2:11" ht="26.25" thickBot="1" x14ac:dyDescent="0.3">
      <c r="B224" s="638" t="s">
        <v>622</v>
      </c>
      <c r="C224" s="630">
        <f t="shared" ref="C224:I224" si="43">IFERROR((C223-C221)/ABS(C221), "")</f>
        <v>4.1188116972317564E-2</v>
      </c>
      <c r="D224" s="630">
        <f t="shared" si="43"/>
        <v>2.7419817994647253E-2</v>
      </c>
      <c r="E224" s="630">
        <f t="shared" si="43"/>
        <v>1.7880605862008962E-2</v>
      </c>
      <c r="F224" s="630">
        <f t="shared" si="43"/>
        <v>-0.1016197513014977</v>
      </c>
      <c r="G224" s="630">
        <f t="shared" si="43"/>
        <v>0.10950708399711824</v>
      </c>
      <c r="H224" s="630">
        <f t="shared" si="43"/>
        <v>7.9273915816449797E-2</v>
      </c>
      <c r="I224" s="631">
        <f t="shared" si="43"/>
        <v>-7.2873970223468518E-2</v>
      </c>
    </row>
    <row r="225" spans="2:10" x14ac:dyDescent="0.25">
      <c r="B225" s="167">
        <v>2020</v>
      </c>
      <c r="C225" s="146">
        <v>40247371.310000002</v>
      </c>
      <c r="D225" s="146">
        <v>261153664.55000001</v>
      </c>
      <c r="E225" s="146">
        <v>2206882.09</v>
      </c>
      <c r="F225" s="146">
        <v>242582.78</v>
      </c>
      <c r="G225" s="146">
        <v>198182.41</v>
      </c>
      <c r="H225" s="146">
        <v>2347419.3199999998</v>
      </c>
      <c r="I225" s="299">
        <v>188446.2</v>
      </c>
    </row>
    <row r="226" spans="2:10" ht="26.25" thickBot="1" x14ac:dyDescent="0.3">
      <c r="B226" s="638" t="s">
        <v>622</v>
      </c>
      <c r="C226" s="630">
        <f t="shared" ref="C226:I226" si="44">IFERROR((C225-C223)/ABS(C223), "")</f>
        <v>-3.0004945018911697E-2</v>
      </c>
      <c r="D226" s="630">
        <f t="shared" si="44"/>
        <v>4.9436076898434052E-2</v>
      </c>
      <c r="E226" s="630">
        <f t="shared" si="44"/>
        <v>-2.695414019999632E-2</v>
      </c>
      <c r="F226" s="630">
        <f t="shared" si="44"/>
        <v>-0.16396516802701422</v>
      </c>
      <c r="G226" s="630">
        <f t="shared" si="44"/>
        <v>-0.16465616290836049</v>
      </c>
      <c r="H226" s="630">
        <f t="shared" si="44"/>
        <v>-2.03816548692747E-2</v>
      </c>
      <c r="I226" s="631">
        <f t="shared" si="44"/>
        <v>-0.16975278307606137</v>
      </c>
    </row>
    <row r="227" spans="2:10" x14ac:dyDescent="0.25">
      <c r="B227" s="167">
        <v>2021</v>
      </c>
      <c r="C227" s="146">
        <v>41511604.937291786</v>
      </c>
      <c r="D227" s="146">
        <v>271654076.83000004</v>
      </c>
      <c r="E227" s="146">
        <v>2473233.56</v>
      </c>
      <c r="F227" s="146">
        <v>251208.99999999997</v>
      </c>
      <c r="G227" s="146">
        <v>175021.56999999998</v>
      </c>
      <c r="H227" s="146">
        <v>2496039.0574340299</v>
      </c>
      <c r="I227" s="299">
        <v>216977.09520819303</v>
      </c>
    </row>
    <row r="228" spans="2:10" ht="26.25" thickBot="1" x14ac:dyDescent="0.3">
      <c r="B228" s="638" t="s">
        <v>622</v>
      </c>
      <c r="C228" s="630">
        <f t="shared" ref="C228:I228" si="45">IFERROR((C227-C225)/ABS(C225), "")</f>
        <v>3.1411582574031802E-2</v>
      </c>
      <c r="D228" s="630">
        <f t="shared" si="45"/>
        <v>4.0207792213421689E-2</v>
      </c>
      <c r="E228" s="630">
        <f t="shared" si="45"/>
        <v>0.12069130073007218</v>
      </c>
      <c r="F228" s="630">
        <f t="shared" si="45"/>
        <v>3.5559902479475138E-2</v>
      </c>
      <c r="G228" s="630">
        <f t="shared" si="45"/>
        <v>-0.11686627486263804</v>
      </c>
      <c r="H228" s="630">
        <f t="shared" si="45"/>
        <v>6.331196824009698E-2</v>
      </c>
      <c r="I228" s="631">
        <f t="shared" si="45"/>
        <v>0.1514007457204922</v>
      </c>
    </row>
    <row r="229" spans="2:10" x14ac:dyDescent="0.25">
      <c r="B229" s="167">
        <v>2022</v>
      </c>
      <c r="C229" s="146">
        <v>38693414.43965178</v>
      </c>
      <c r="D229" s="146">
        <v>287492165.83999997</v>
      </c>
      <c r="E229" s="146">
        <v>2651824.3999999994</v>
      </c>
      <c r="F229" s="146">
        <v>245759.70999999996</v>
      </c>
      <c r="G229" s="146">
        <v>304420.28999999998</v>
      </c>
      <c r="H229" s="146">
        <v>2837587.2339654341</v>
      </c>
      <c r="I229" s="299">
        <v>156377.85409820479</v>
      </c>
    </row>
    <row r="230" spans="2:10" ht="26.25" thickBot="1" x14ac:dyDescent="0.3">
      <c r="B230" s="638" t="s">
        <v>622</v>
      </c>
      <c r="C230" s="630">
        <f t="shared" ref="C230:I230" si="46">IFERROR((C229-C227)/ABS(C227), "")</f>
        <v>-6.7889220421547616E-2</v>
      </c>
      <c r="D230" s="630">
        <f t="shared" si="46"/>
        <v>5.8302416053602389E-2</v>
      </c>
      <c r="E230" s="630">
        <f t="shared" si="46"/>
        <v>7.2209451985601955E-2</v>
      </c>
      <c r="F230" s="630">
        <f t="shared" si="46"/>
        <v>-2.169225624878093E-2</v>
      </c>
      <c r="G230" s="630">
        <f t="shared" si="46"/>
        <v>0.73933012942347631</v>
      </c>
      <c r="H230" s="630">
        <f t="shared" si="46"/>
        <v>0.13683607053910507</v>
      </c>
      <c r="I230" s="631">
        <f t="shared" si="46"/>
        <v>-0.27928865510823753</v>
      </c>
    </row>
    <row r="231" spans="2:10" x14ac:dyDescent="0.25">
      <c r="B231" s="167">
        <v>2023</v>
      </c>
      <c r="C231" s="146">
        <v>44561864.859999999</v>
      </c>
      <c r="D231" s="146">
        <v>328198118.22000003</v>
      </c>
      <c r="E231" s="146">
        <v>2685715.63</v>
      </c>
      <c r="F231" s="146">
        <v>254532.87</v>
      </c>
      <c r="G231" s="146">
        <v>611248.06000000006</v>
      </c>
      <c r="H231" s="146">
        <v>3102489.1</v>
      </c>
      <c r="I231" s="299">
        <v>194639.26557472651</v>
      </c>
    </row>
    <row r="232" spans="2:10" ht="26.25" thickBot="1" x14ac:dyDescent="0.3">
      <c r="B232" s="638" t="s">
        <v>622</v>
      </c>
      <c r="C232" s="630">
        <f t="shared" ref="C232:I234" si="47">IFERROR((C231-C229)/ABS(C229), "")</f>
        <v>0.15166535456572214</v>
      </c>
      <c r="D232" s="630">
        <f t="shared" si="47"/>
        <v>0.14158977953734719</v>
      </c>
      <c r="E232" s="630">
        <f t="shared" si="47"/>
        <v>1.2780344731725244E-2</v>
      </c>
      <c r="F232" s="630">
        <f t="shared" si="47"/>
        <v>3.5698121551331723E-2</v>
      </c>
      <c r="G232" s="630">
        <f t="shared" si="47"/>
        <v>1.0079084084704082</v>
      </c>
      <c r="H232" s="630">
        <f t="shared" si="47"/>
        <v>9.3354615803079424E-2</v>
      </c>
      <c r="I232" s="631">
        <f t="shared" si="47"/>
        <v>0.2446728259392387</v>
      </c>
    </row>
    <row r="233" spans="2:10" x14ac:dyDescent="0.25">
      <c r="B233" s="167">
        <v>2024</v>
      </c>
      <c r="C233" s="146">
        <v>48034920.434080027</v>
      </c>
      <c r="D233" s="833">
        <v>373267247.09000003</v>
      </c>
      <c r="E233" s="146">
        <v>3617931.7650000001</v>
      </c>
      <c r="F233" s="146">
        <v>353227.48000000004</v>
      </c>
      <c r="G233" s="146">
        <v>851762.99000000022</v>
      </c>
      <c r="H233" s="146">
        <v>3506574.8358040298</v>
      </c>
      <c r="I233" s="299">
        <v>148346.9769199875</v>
      </c>
    </row>
    <row r="234" spans="2:10" ht="25.5" x14ac:dyDescent="0.25">
      <c r="B234" s="632" t="s">
        <v>622</v>
      </c>
      <c r="C234" s="633">
        <f t="shared" si="47"/>
        <v>7.7937841806920011E-2</v>
      </c>
      <c r="D234" s="633">
        <f t="shared" si="47"/>
        <v>0.13732293504434098</v>
      </c>
      <c r="E234" s="633">
        <f t="shared" si="47"/>
        <v>0.34710157865819929</v>
      </c>
      <c r="F234" s="633">
        <f t="shared" si="47"/>
        <v>0.38774799498390933</v>
      </c>
      <c r="G234" s="633">
        <f t="shared" si="47"/>
        <v>0.39348170691944634</v>
      </c>
      <c r="H234" s="633">
        <f t="shared" si="47"/>
        <v>0.13024565849531258</v>
      </c>
      <c r="I234" s="634">
        <f t="shared" si="47"/>
        <v>-0.23783633029054113</v>
      </c>
    </row>
    <row r="235" spans="2:10" x14ac:dyDescent="0.25">
      <c r="B235" s="822" t="s">
        <v>771</v>
      </c>
    </row>
    <row r="236" spans="2:10" x14ac:dyDescent="0.25">
      <c r="B236" s="823" t="s">
        <v>1151</v>
      </c>
    </row>
    <row r="237" spans="2:10" x14ac:dyDescent="0.25">
      <c r="B237" s="264"/>
    </row>
    <row r="238" spans="2:10" x14ac:dyDescent="0.25">
      <c r="B238" s="261" t="s">
        <v>943</v>
      </c>
    </row>
    <row r="239" spans="2:10" ht="16.5" thickBot="1" x14ac:dyDescent="0.3">
      <c r="B239" s="592" t="s">
        <v>630</v>
      </c>
      <c r="C239" s="592" t="s">
        <v>631</v>
      </c>
      <c r="D239" s="592" t="s">
        <v>632</v>
      </c>
      <c r="E239" s="592" t="s">
        <v>633</v>
      </c>
      <c r="F239" s="592" t="s">
        <v>634</v>
      </c>
      <c r="G239" s="592" t="s">
        <v>635</v>
      </c>
      <c r="H239" s="592" t="s">
        <v>636</v>
      </c>
      <c r="I239" s="595" t="s">
        <v>637</v>
      </c>
      <c r="J239" s="595" t="s">
        <v>638</v>
      </c>
    </row>
    <row r="240" spans="2:10" ht="18" x14ac:dyDescent="0.25">
      <c r="B240" s="647" t="s">
        <v>655</v>
      </c>
      <c r="C240" s="650" t="s">
        <v>61</v>
      </c>
      <c r="D240" s="650">
        <v>1539455</v>
      </c>
      <c r="E240" s="650">
        <v>1550128</v>
      </c>
      <c r="F240" s="650">
        <v>1591264.3728499997</v>
      </c>
      <c r="G240" s="650">
        <v>1591264.3728499997</v>
      </c>
      <c r="H240" s="650">
        <v>1619168</v>
      </c>
      <c r="I240" s="650">
        <v>1651989</v>
      </c>
      <c r="J240" s="651">
        <v>1683881</v>
      </c>
    </row>
    <row r="241" spans="2:10" ht="30.75" x14ac:dyDescent="0.25">
      <c r="B241" s="646" t="s">
        <v>656</v>
      </c>
      <c r="C241" s="146"/>
      <c r="D241" s="146">
        <v>20209</v>
      </c>
      <c r="E241" s="146">
        <v>22246</v>
      </c>
      <c r="F241" s="146">
        <v>19775</v>
      </c>
      <c r="G241" s="146">
        <v>22663</v>
      </c>
      <c r="H241" s="146">
        <v>23138</v>
      </c>
      <c r="I241" s="146">
        <v>23554</v>
      </c>
      <c r="J241" s="299">
        <v>23950</v>
      </c>
    </row>
    <row r="242" spans="2:10" ht="25.5" x14ac:dyDescent="0.25">
      <c r="B242" s="640" t="s">
        <v>641</v>
      </c>
      <c r="C242" s="146"/>
      <c r="D242" s="146">
        <v>2130</v>
      </c>
      <c r="E242" s="146">
        <v>2656.9544596166634</v>
      </c>
      <c r="F242" s="146">
        <v>2185.1714191217129</v>
      </c>
      <c r="G242" s="146">
        <v>2737.2576591353354</v>
      </c>
      <c r="H242" s="146">
        <v>2792.0028123180427</v>
      </c>
      <c r="I242" s="146">
        <v>2847.8428685644035</v>
      </c>
      <c r="J242" s="299">
        <v>2904.7997259356912</v>
      </c>
    </row>
    <row r="243" spans="2:10" ht="26.25" thickBot="1" x14ac:dyDescent="0.3">
      <c r="B243" s="652" t="s">
        <v>642</v>
      </c>
      <c r="C243" s="653"/>
      <c r="D243" s="653">
        <v>1197.681</v>
      </c>
      <c r="E243" s="653">
        <v>1513.2050500107907</v>
      </c>
      <c r="F243" s="653">
        <v>1247.8427612321561</v>
      </c>
      <c r="G243" s="653">
        <v>1558.9398222436616</v>
      </c>
      <c r="H243" s="653">
        <v>1590.1186186885352</v>
      </c>
      <c r="I243" s="653">
        <v>1621.9209910623058</v>
      </c>
      <c r="J243" s="654">
        <v>1654.3594108835518</v>
      </c>
    </row>
    <row r="244" spans="2:10" ht="30.75" x14ac:dyDescent="0.25">
      <c r="B244" s="647" t="s">
        <v>657</v>
      </c>
      <c r="C244" s="650" t="s">
        <v>63</v>
      </c>
      <c r="D244" s="650">
        <v>3871675</v>
      </c>
      <c r="E244" s="650">
        <v>4068307.25</v>
      </c>
      <c r="F244" s="650">
        <v>3924133</v>
      </c>
      <c r="G244" s="650">
        <v>4140752.14</v>
      </c>
      <c r="H244" s="650">
        <v>4230824.57</v>
      </c>
      <c r="I244" s="650">
        <v>4314232.93</v>
      </c>
      <c r="J244" s="651">
        <v>4404735.3</v>
      </c>
    </row>
    <row r="245" spans="2:10" ht="30.75" x14ac:dyDescent="0.25">
      <c r="B245" s="646" t="s">
        <v>656</v>
      </c>
      <c r="C245" s="146"/>
      <c r="D245" s="146">
        <v>14970</v>
      </c>
      <c r="E245" s="146">
        <v>15707.75</v>
      </c>
      <c r="F245" s="146">
        <v>15065</v>
      </c>
      <c r="G245" s="146">
        <v>15987.460000000001</v>
      </c>
      <c r="H245" s="146">
        <v>16335.23</v>
      </c>
      <c r="I245" s="146">
        <v>16657.27</v>
      </c>
      <c r="J245" s="299">
        <v>17006.7</v>
      </c>
    </row>
    <row r="246" spans="2:10" ht="25.5" x14ac:dyDescent="0.25">
      <c r="B246" s="640" t="s">
        <v>641</v>
      </c>
      <c r="C246" s="146"/>
      <c r="D246" s="146">
        <v>8044</v>
      </c>
      <c r="E246" s="146">
        <v>8489.1307495956171</v>
      </c>
      <c r="F246" s="146">
        <v>8086</v>
      </c>
      <c r="G246" s="146">
        <v>8617.9866610617391</v>
      </c>
      <c r="H246" s="146">
        <v>8790.3382388455393</v>
      </c>
      <c r="I246" s="146">
        <v>8966.22383951765</v>
      </c>
      <c r="J246" s="299">
        <v>9145.5075391208302</v>
      </c>
    </row>
    <row r="247" spans="2:10" ht="26.25" thickBot="1" x14ac:dyDescent="0.3">
      <c r="B247" s="652" t="s">
        <v>642</v>
      </c>
      <c r="C247" s="653"/>
      <c r="D247" s="653">
        <v>5864.9385499999999</v>
      </c>
      <c r="E247" s="653">
        <v>6245.5</v>
      </c>
      <c r="F247" s="653">
        <v>5892.7871999999998</v>
      </c>
      <c r="G247" s="653">
        <v>6340.3</v>
      </c>
      <c r="H247" s="653">
        <v>6467.1</v>
      </c>
      <c r="I247" s="653">
        <v>6596.5</v>
      </c>
      <c r="J247" s="654">
        <v>6728.4</v>
      </c>
    </row>
    <row r="248" spans="2:10" ht="30.75" x14ac:dyDescent="0.25">
      <c r="B248" s="647" t="s">
        <v>658</v>
      </c>
      <c r="C248" s="650" t="s">
        <v>65</v>
      </c>
      <c r="D248" s="650">
        <v>80864</v>
      </c>
      <c r="E248" s="650">
        <v>82661.873378051299</v>
      </c>
      <c r="F248" s="650">
        <v>86165</v>
      </c>
      <c r="G248" s="650">
        <v>86165</v>
      </c>
      <c r="H248" s="650">
        <v>86275.163459461575</v>
      </c>
      <c r="I248" s="650">
        <v>87905.614398400212</v>
      </c>
      <c r="J248" s="651">
        <v>89500.51711601323</v>
      </c>
    </row>
    <row r="249" spans="2:10" ht="30.75" x14ac:dyDescent="0.25">
      <c r="B249" s="646" t="s">
        <v>656</v>
      </c>
      <c r="C249" s="146"/>
      <c r="D249" s="146">
        <v>1813</v>
      </c>
      <c r="E249" s="146">
        <v>1854</v>
      </c>
      <c r="F249" s="146">
        <v>1999</v>
      </c>
      <c r="G249" s="146">
        <v>1999</v>
      </c>
      <c r="H249" s="146">
        <v>1999</v>
      </c>
      <c r="I249" s="146">
        <v>1999</v>
      </c>
      <c r="J249" s="299">
        <v>2018</v>
      </c>
    </row>
    <row r="250" spans="2:10" ht="30.75" x14ac:dyDescent="0.25">
      <c r="B250" s="640" t="s">
        <v>659</v>
      </c>
      <c r="C250" s="146"/>
      <c r="D250" s="146">
        <v>176</v>
      </c>
      <c r="E250" s="146">
        <v>179.91306037961303</v>
      </c>
      <c r="F250" s="146">
        <v>181</v>
      </c>
      <c r="G250" s="146">
        <v>181</v>
      </c>
      <c r="H250" s="146">
        <v>181</v>
      </c>
      <c r="I250" s="146">
        <v>181</v>
      </c>
      <c r="J250" s="299">
        <v>194.79732652871891</v>
      </c>
    </row>
    <row r="251" spans="2:10" ht="31.5" thickBot="1" x14ac:dyDescent="0.3">
      <c r="B251" s="652" t="s">
        <v>660</v>
      </c>
      <c r="C251" s="653"/>
      <c r="D251" s="653">
        <v>90.311999999999969</v>
      </c>
      <c r="E251" s="653">
        <v>83.798586376406007</v>
      </c>
      <c r="F251" s="653">
        <v>91.316000000000003</v>
      </c>
      <c r="G251" s="653">
        <v>91.3</v>
      </c>
      <c r="H251" s="653">
        <v>91.3</v>
      </c>
      <c r="I251" s="653">
        <v>91.3</v>
      </c>
      <c r="J251" s="654">
        <v>92.323466726806302</v>
      </c>
    </row>
    <row r="252" spans="2:10" ht="18" x14ac:dyDescent="0.25">
      <c r="B252" s="647" t="s">
        <v>661</v>
      </c>
      <c r="C252" s="650" t="s">
        <v>63</v>
      </c>
      <c r="D252" s="650">
        <v>72631</v>
      </c>
      <c r="E252" s="650">
        <v>81366.145000000004</v>
      </c>
      <c r="F252" s="650">
        <v>79004</v>
      </c>
      <c r="G252" s="650">
        <v>82815.042799999996</v>
      </c>
      <c r="H252" s="650">
        <v>84616.491399999999</v>
      </c>
      <c r="I252" s="650">
        <v>86284.658599999995</v>
      </c>
      <c r="J252" s="651">
        <v>88094.705999999991</v>
      </c>
    </row>
    <row r="253" spans="2:10" ht="30.75" x14ac:dyDescent="0.25">
      <c r="B253" s="646" t="s">
        <v>656</v>
      </c>
      <c r="C253" s="146"/>
      <c r="D253" s="146">
        <v>2947</v>
      </c>
      <c r="E253" s="146">
        <v>3217.25</v>
      </c>
      <c r="F253" s="146">
        <v>3130</v>
      </c>
      <c r="G253" s="146">
        <v>3274.54</v>
      </c>
      <c r="H253" s="146">
        <v>3345.77</v>
      </c>
      <c r="I253" s="146">
        <v>3412</v>
      </c>
      <c r="J253" s="299">
        <v>3483.3</v>
      </c>
    </row>
    <row r="254" spans="2:10" ht="25.5" x14ac:dyDescent="0.25">
      <c r="B254" s="640" t="s">
        <v>641</v>
      </c>
      <c r="C254" s="146"/>
      <c r="D254" s="146" t="s">
        <v>662</v>
      </c>
      <c r="E254" s="146"/>
      <c r="F254" s="146"/>
      <c r="G254" s="146"/>
      <c r="H254" s="146"/>
      <c r="I254" s="146"/>
      <c r="J254" s="299"/>
    </row>
    <row r="255" spans="2:10" ht="26.25" thickBot="1" x14ac:dyDescent="0.3">
      <c r="B255" s="652" t="s">
        <v>642</v>
      </c>
      <c r="C255" s="653"/>
      <c r="D255" s="653"/>
      <c r="E255" s="653"/>
      <c r="F255" s="653"/>
      <c r="G255" s="653"/>
      <c r="H255" s="653"/>
      <c r="I255" s="653"/>
      <c r="J255" s="654"/>
    </row>
    <row r="256" spans="2:10" ht="30.75" x14ac:dyDescent="0.25">
      <c r="B256" s="647" t="s">
        <v>663</v>
      </c>
      <c r="C256" s="650" t="s">
        <v>68</v>
      </c>
      <c r="D256" s="650">
        <v>138</v>
      </c>
      <c r="E256" s="650">
        <v>154</v>
      </c>
      <c r="F256" s="650">
        <v>138</v>
      </c>
      <c r="G256" s="650">
        <v>138</v>
      </c>
      <c r="H256" s="650">
        <v>192</v>
      </c>
      <c r="I256" s="650">
        <v>216</v>
      </c>
      <c r="J256" s="651">
        <v>242</v>
      </c>
    </row>
    <row r="257" spans="2:10" ht="30.75" x14ac:dyDescent="0.25">
      <c r="B257" s="646" t="s">
        <v>656</v>
      </c>
      <c r="C257" s="146"/>
      <c r="D257" s="146">
        <v>132</v>
      </c>
      <c r="E257" s="146">
        <v>148</v>
      </c>
      <c r="F257" s="146">
        <v>155</v>
      </c>
      <c r="G257" s="146">
        <v>155</v>
      </c>
      <c r="H257" s="146">
        <v>192</v>
      </c>
      <c r="I257" s="146">
        <v>216</v>
      </c>
      <c r="J257" s="299">
        <v>242</v>
      </c>
    </row>
    <row r="258" spans="2:10" ht="25.5" x14ac:dyDescent="0.25">
      <c r="B258" s="640" t="s">
        <v>641</v>
      </c>
      <c r="C258" s="146"/>
      <c r="D258" s="146">
        <v>82</v>
      </c>
      <c r="E258" s="146">
        <v>40</v>
      </c>
      <c r="F258" s="146">
        <v>53</v>
      </c>
      <c r="G258" s="146">
        <v>53</v>
      </c>
      <c r="H258" s="146">
        <v>65.651612903225811</v>
      </c>
      <c r="I258" s="146">
        <v>73.858064516129033</v>
      </c>
      <c r="J258" s="299">
        <v>82.748387096774195</v>
      </c>
    </row>
    <row r="259" spans="2:10" ht="26.25" thickBot="1" x14ac:dyDescent="0.3">
      <c r="B259" s="652" t="s">
        <v>642</v>
      </c>
      <c r="C259" s="653"/>
      <c r="D259" s="653">
        <v>18.255000000000003</v>
      </c>
      <c r="E259" s="653">
        <v>20.5</v>
      </c>
      <c r="F259" s="653">
        <v>20.959</v>
      </c>
      <c r="G259" s="653">
        <v>20.959</v>
      </c>
      <c r="H259" s="653">
        <v>25.962116129032257</v>
      </c>
      <c r="I259" s="653">
        <v>29.20738064516129</v>
      </c>
      <c r="J259" s="654">
        <v>32.723083870967741</v>
      </c>
    </row>
    <row r="260" spans="2:10" ht="25.5" x14ac:dyDescent="0.25">
      <c r="B260" s="647" t="s">
        <v>647</v>
      </c>
      <c r="C260" s="650" t="s">
        <v>61</v>
      </c>
      <c r="D260" s="650">
        <v>87014.294578753397</v>
      </c>
      <c r="E260" s="650">
        <v>87014</v>
      </c>
      <c r="F260" s="650">
        <v>92828.218113187497</v>
      </c>
      <c r="G260" s="650">
        <v>92828.218113187497</v>
      </c>
      <c r="H260" s="650">
        <v>92828.218113187497</v>
      </c>
      <c r="I260" s="650">
        <v>92828.218113187497</v>
      </c>
      <c r="J260" s="651">
        <v>92828.218113187497</v>
      </c>
    </row>
    <row r="261" spans="2:10" x14ac:dyDescent="0.25">
      <c r="B261" s="646" t="s">
        <v>640</v>
      </c>
      <c r="C261" s="146"/>
      <c r="D261" s="146">
        <v>16557</v>
      </c>
      <c r="E261" s="146">
        <v>16557</v>
      </c>
      <c r="F261" s="146">
        <v>16909</v>
      </c>
      <c r="G261" s="146">
        <v>16909</v>
      </c>
      <c r="H261" s="146">
        <v>16909</v>
      </c>
      <c r="I261" s="146">
        <v>16909</v>
      </c>
      <c r="J261" s="299">
        <v>16909</v>
      </c>
    </row>
    <row r="262" spans="2:10" ht="25.5" x14ac:dyDescent="0.25">
      <c r="B262" s="640" t="s">
        <v>641</v>
      </c>
      <c r="C262" s="146"/>
      <c r="D262" s="146">
        <v>82</v>
      </c>
      <c r="E262" s="146">
        <v>82</v>
      </c>
      <c r="F262" s="146">
        <v>86.914377799118284</v>
      </c>
      <c r="G262" s="146">
        <v>86.914377799118284</v>
      </c>
      <c r="H262" s="146">
        <v>86.914377799118284</v>
      </c>
      <c r="I262" s="146">
        <v>86.914377799118284</v>
      </c>
      <c r="J262" s="299">
        <v>86.914377799118284</v>
      </c>
    </row>
    <row r="263" spans="2:10" ht="26.25" thickBot="1" x14ac:dyDescent="0.3">
      <c r="B263" s="652" t="s">
        <v>642</v>
      </c>
      <c r="C263" s="653"/>
      <c r="D263" s="653">
        <v>50.179713885506025</v>
      </c>
      <c r="E263" s="653">
        <v>50.2</v>
      </c>
      <c r="F263" s="653">
        <v>51.900284517316308</v>
      </c>
      <c r="G263" s="653">
        <v>51.900284517316308</v>
      </c>
      <c r="H263" s="653">
        <v>51.900284517316308</v>
      </c>
      <c r="I263" s="653">
        <v>51.900284517316308</v>
      </c>
      <c r="J263" s="654">
        <v>51.900284517316308</v>
      </c>
    </row>
    <row r="264" spans="2:10" ht="56.25" x14ac:dyDescent="0.25">
      <c r="B264" s="647" t="s">
        <v>664</v>
      </c>
      <c r="C264" s="650" t="s">
        <v>61</v>
      </c>
      <c r="D264" s="650">
        <v>4956</v>
      </c>
      <c r="E264" s="650">
        <v>5525.7448818897637</v>
      </c>
      <c r="F264" s="650">
        <v>3709</v>
      </c>
      <c r="G264" s="650">
        <v>6160.9879942959878</v>
      </c>
      <c r="H264" s="650">
        <v>6869.2590550575733</v>
      </c>
      <c r="I264" s="650">
        <v>7658.9534031193098</v>
      </c>
      <c r="J264" s="651">
        <v>8539.4315108794817</v>
      </c>
    </row>
    <row r="265" spans="2:10" ht="30.75" x14ac:dyDescent="0.25">
      <c r="B265" s="646" t="s">
        <v>656</v>
      </c>
      <c r="C265" s="146"/>
      <c r="D265" s="146">
        <v>158</v>
      </c>
      <c r="E265" s="146">
        <v>178.31428571428572</v>
      </c>
      <c r="F265" s="146">
        <v>131</v>
      </c>
      <c r="G265" s="146">
        <v>201.2404081632653</v>
      </c>
      <c r="H265" s="146">
        <v>227.11417492711368</v>
      </c>
      <c r="I265" s="146">
        <v>256.31456884631399</v>
      </c>
      <c r="J265" s="299">
        <v>289.26929912655436</v>
      </c>
    </row>
    <row r="266" spans="2:10" ht="25.5" x14ac:dyDescent="0.25">
      <c r="B266" s="640" t="s">
        <v>641</v>
      </c>
      <c r="C266" s="146"/>
      <c r="D266" s="146">
        <v>7</v>
      </c>
      <c r="E266" s="146">
        <v>8.1666666666666661</v>
      </c>
      <c r="F266" s="146">
        <v>5</v>
      </c>
      <c r="G266" s="146">
        <v>9.527777777777775</v>
      </c>
      <c r="H266" s="146">
        <v>11.115740740740737</v>
      </c>
      <c r="I266" s="146">
        <v>12.968364197530859</v>
      </c>
      <c r="J266" s="299">
        <v>15.129758230452666</v>
      </c>
    </row>
    <row r="267" spans="2:10" ht="26.25" thickBot="1" x14ac:dyDescent="0.3">
      <c r="B267" s="652" t="s">
        <v>642</v>
      </c>
      <c r="C267" s="653"/>
      <c r="D267" s="653">
        <v>3.9889999999999999</v>
      </c>
      <c r="E267" s="653">
        <v>4.4286448650153067</v>
      </c>
      <c r="F267" s="653">
        <v>2.7864387678437263</v>
      </c>
      <c r="G267" s="653">
        <v>4.9167448835363361</v>
      </c>
      <c r="H267" s="653">
        <v>5.4586405066591821</v>
      </c>
      <c r="I267" s="653">
        <v>6.0602607795890551</v>
      </c>
      <c r="J267" s="654">
        <v>6.7281882131312933</v>
      </c>
    </row>
    <row r="268" spans="2:10" ht="25.5" x14ac:dyDescent="0.25">
      <c r="B268" s="647" t="s">
        <v>665</v>
      </c>
      <c r="C268" s="650" t="s">
        <v>61</v>
      </c>
      <c r="D268" s="650"/>
      <c r="E268" s="650"/>
      <c r="F268" s="650"/>
      <c r="G268" s="650"/>
      <c r="H268" s="650"/>
      <c r="I268" s="650"/>
      <c r="J268" s="651"/>
    </row>
    <row r="269" spans="2:10" x14ac:dyDescent="0.25">
      <c r="B269" s="646" t="s">
        <v>640</v>
      </c>
      <c r="C269" s="146"/>
      <c r="D269" s="146"/>
      <c r="E269" s="146"/>
      <c r="F269" s="146"/>
      <c r="G269" s="146"/>
      <c r="H269" s="146"/>
      <c r="I269" s="146"/>
      <c r="J269" s="299"/>
    </row>
    <row r="270" spans="2:10" ht="25.5" x14ac:dyDescent="0.25">
      <c r="B270" s="640" t="s">
        <v>641</v>
      </c>
      <c r="C270" s="146"/>
      <c r="D270" s="146"/>
      <c r="E270" s="146"/>
      <c r="F270" s="146"/>
      <c r="G270" s="146"/>
      <c r="H270" s="146"/>
      <c r="I270" s="146"/>
      <c r="J270" s="299"/>
    </row>
    <row r="271" spans="2:10" ht="26.25" thickBot="1" x14ac:dyDescent="0.3">
      <c r="B271" s="652" t="s">
        <v>642</v>
      </c>
      <c r="C271" s="653"/>
      <c r="D271" s="653"/>
      <c r="E271" s="653"/>
      <c r="F271" s="653"/>
      <c r="G271" s="653"/>
      <c r="H271" s="653"/>
      <c r="I271" s="653"/>
      <c r="J271" s="654"/>
    </row>
    <row r="272" spans="2:10" ht="25.5" x14ac:dyDescent="0.25">
      <c r="B272" s="647" t="s">
        <v>650</v>
      </c>
      <c r="C272" s="650" t="s">
        <v>29</v>
      </c>
      <c r="D272" s="650"/>
      <c r="E272" s="650"/>
      <c r="F272" s="650"/>
      <c r="G272" s="650"/>
      <c r="H272" s="650"/>
      <c r="I272" s="650"/>
      <c r="J272" s="651"/>
    </row>
    <row r="273" spans="2:10" ht="16.5" thickBot="1" x14ac:dyDescent="0.3">
      <c r="B273" s="639" t="s">
        <v>651</v>
      </c>
      <c r="C273" s="653"/>
      <c r="D273" s="653">
        <v>1925</v>
      </c>
      <c r="E273" s="653">
        <v>1916</v>
      </c>
      <c r="F273" s="653">
        <v>1916</v>
      </c>
      <c r="G273" s="653">
        <v>1954.32</v>
      </c>
      <c r="H273" s="653">
        <v>1993.4063999999998</v>
      </c>
      <c r="I273" s="653">
        <v>2033.2745279999999</v>
      </c>
      <c r="J273" s="654">
        <v>2073.9400185599998</v>
      </c>
    </row>
    <row r="274" spans="2:10" ht="25.5" x14ac:dyDescent="0.25">
      <c r="B274" s="503" t="s">
        <v>652</v>
      </c>
      <c r="C274" s="648" t="s">
        <v>29</v>
      </c>
      <c r="D274" s="648"/>
      <c r="E274" s="648"/>
      <c r="F274" s="648"/>
      <c r="G274" s="648"/>
      <c r="H274" s="648"/>
      <c r="I274" s="648"/>
      <c r="J274" s="649"/>
    </row>
    <row r="275" spans="2:10" ht="25.5" x14ac:dyDescent="0.25">
      <c r="B275" s="645" t="s">
        <v>641</v>
      </c>
      <c r="C275" s="302"/>
      <c r="D275" s="302">
        <v>31882</v>
      </c>
      <c r="E275" s="302">
        <v>32439</v>
      </c>
      <c r="F275" s="302">
        <v>32439</v>
      </c>
      <c r="G275" s="302">
        <v>32947.695659574725</v>
      </c>
      <c r="H275" s="302">
        <v>33606.649572766219</v>
      </c>
      <c r="I275" s="302">
        <v>34278.782564221539</v>
      </c>
      <c r="J275" s="303">
        <v>34964.35821550597</v>
      </c>
    </row>
    <row r="276" spans="2:10" ht="25.5" x14ac:dyDescent="0.25">
      <c r="B276" s="656" t="s">
        <v>642</v>
      </c>
      <c r="C276" s="657"/>
      <c r="D276" s="657">
        <v>21299</v>
      </c>
      <c r="E276" s="657">
        <v>23764.51</v>
      </c>
      <c r="F276" s="657">
        <v>23764.51</v>
      </c>
      <c r="G276" s="657">
        <v>24239.800199999998</v>
      </c>
      <c r="H276" s="657">
        <v>24724.596203999998</v>
      </c>
      <c r="I276" s="657">
        <v>25219.088128079995</v>
      </c>
      <c r="J276" s="658">
        <v>25723.469890641594</v>
      </c>
    </row>
    <row r="277" spans="2:10" x14ac:dyDescent="0.25">
      <c r="B277" s="824" t="s">
        <v>666</v>
      </c>
      <c r="C277" s="641"/>
      <c r="D277" s="642"/>
      <c r="E277" s="642"/>
      <c r="F277" s="642"/>
      <c r="G277" s="642"/>
      <c r="H277" s="643"/>
      <c r="I277" s="644"/>
    </row>
    <row r="278" spans="2:10" x14ac:dyDescent="0.25">
      <c r="B278" s="826" t="s">
        <v>1165</v>
      </c>
      <c r="C278" s="337"/>
      <c r="D278" s="338"/>
      <c r="E278" s="338"/>
      <c r="F278" s="338"/>
      <c r="G278" s="338"/>
      <c r="H278" s="339"/>
      <c r="I278" s="340"/>
    </row>
    <row r="279" spans="2:10" x14ac:dyDescent="0.25">
      <c r="B279" s="826" t="s">
        <v>1166</v>
      </c>
    </row>
    <row r="280" spans="2:10" ht="15.6" customHeight="1" x14ac:dyDescent="0.25">
      <c r="B280" s="827" t="s">
        <v>667</v>
      </c>
      <c r="C280" s="265"/>
      <c r="D280" s="265"/>
      <c r="E280" s="265"/>
      <c r="F280" s="265"/>
      <c r="G280" s="265"/>
      <c r="H280" s="265"/>
      <c r="I280" s="265"/>
    </row>
  </sheetData>
  <mergeCells count="1">
    <mergeCell ref="B12:K12"/>
  </mergeCells>
  <pageMargins left="0.25" right="0.25" top="0.75" bottom="0.75" header="0.3" footer="0.3"/>
  <pageSetup paperSize="9" scale="10" orientation="landscape" r:id="rId1"/>
  <rowBreaks count="1" manualBreakCount="1">
    <brk id="45" min="1"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3D0B6-BC4F-45A9-BE3A-5711BB44B348}">
  <sheetPr>
    <pageSetUpPr fitToPage="1"/>
  </sheetPr>
  <dimension ref="B1:Z280"/>
  <sheetViews>
    <sheetView topLeftCell="A10" zoomScaleNormal="100" zoomScaleSheetLayoutView="90" workbookViewId="0">
      <selection activeCell="B166" sqref="B166"/>
    </sheetView>
  </sheetViews>
  <sheetFormatPr baseColWidth="10" defaultColWidth="11.5703125" defaultRowHeight="15.75" x14ac:dyDescent="0.25"/>
  <cols>
    <col min="1" max="1" width="3.5703125" style="75" customWidth="1"/>
    <col min="2" max="6" width="17.5703125" style="75" customWidth="1"/>
    <col min="7" max="7" width="16.140625" style="75" customWidth="1"/>
    <col min="8" max="8" width="16" style="75" customWidth="1"/>
    <col min="9" max="9" width="15.5703125" style="75" customWidth="1"/>
    <col min="10" max="10" width="17.42578125" style="75" customWidth="1"/>
    <col min="11" max="11" width="15.57031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1" spans="2:26" s="69" customFormat="1" ht="23.25" customHeight="1" x14ac:dyDescent="0.4">
      <c r="B1" s="684"/>
    </row>
    <row r="2" spans="2:26" ht="18" x14ac:dyDescent="0.25">
      <c r="B2" s="261" t="s">
        <v>944</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16.5" thickBot="1" x14ac:dyDescent="0.3">
      <c r="B4" s="594" t="s">
        <v>804</v>
      </c>
      <c r="C4" s="262" t="s">
        <v>61</v>
      </c>
      <c r="D4" s="146">
        <v>896618.10000000009</v>
      </c>
      <c r="E4" s="146">
        <v>7406</v>
      </c>
      <c r="F4" s="146">
        <v>1332</v>
      </c>
      <c r="G4" s="160">
        <v>832.11000554963948</v>
      </c>
      <c r="H4" s="624">
        <v>38841036.090000004</v>
      </c>
      <c r="I4" s="624">
        <v>126586.17</v>
      </c>
      <c r="J4" s="624">
        <v>2993158.12</v>
      </c>
      <c r="K4" s="625">
        <v>35721291.799999997</v>
      </c>
      <c r="L4" s="263"/>
    </row>
    <row r="5" spans="2:26" ht="28.5" thickBot="1" x14ac:dyDescent="0.3">
      <c r="B5" s="594" t="s">
        <v>805</v>
      </c>
      <c r="C5" s="262" t="s">
        <v>63</v>
      </c>
      <c r="D5" s="146">
        <v>1532544</v>
      </c>
      <c r="E5" s="146">
        <v>5606</v>
      </c>
      <c r="F5" s="146">
        <v>3010</v>
      </c>
      <c r="G5" s="160">
        <v>2256.1910000000003</v>
      </c>
      <c r="H5" s="624">
        <v>214677774.28</v>
      </c>
      <c r="I5" s="624">
        <v>92769690.609999999</v>
      </c>
      <c r="J5" s="624">
        <v>165000</v>
      </c>
      <c r="K5" s="625">
        <v>121743083.67</v>
      </c>
      <c r="L5" s="263"/>
    </row>
    <row r="6" spans="2:26" ht="26.25" thickBot="1" x14ac:dyDescent="0.3">
      <c r="B6" s="594" t="s">
        <v>64</v>
      </c>
      <c r="C6" s="262" t="s">
        <v>65</v>
      </c>
      <c r="D6" s="146">
        <v>48595</v>
      </c>
      <c r="E6" s="146">
        <v>1202</v>
      </c>
      <c r="F6" s="146">
        <v>138</v>
      </c>
      <c r="G6" s="160">
        <v>54.830000000000005</v>
      </c>
      <c r="H6" s="624">
        <v>3046899.76</v>
      </c>
      <c r="I6" s="624">
        <v>0</v>
      </c>
      <c r="J6" s="624">
        <v>0</v>
      </c>
      <c r="K6" s="625">
        <v>3046899.76</v>
      </c>
      <c r="L6" s="263"/>
    </row>
    <row r="7" spans="2:26" ht="16.5" thickBot="1" x14ac:dyDescent="0.3">
      <c r="B7" s="594" t="s">
        <v>822</v>
      </c>
      <c r="C7" s="262" t="s">
        <v>63</v>
      </c>
      <c r="D7" s="146">
        <v>4353</v>
      </c>
      <c r="E7" s="146">
        <v>387</v>
      </c>
      <c r="F7" s="146" t="s">
        <v>94</v>
      </c>
      <c r="G7" s="160" t="s">
        <v>94</v>
      </c>
      <c r="H7" s="624">
        <v>225086.34</v>
      </c>
      <c r="I7" s="624">
        <v>0</v>
      </c>
      <c r="J7" s="624">
        <v>0</v>
      </c>
      <c r="K7" s="625">
        <v>225086.34</v>
      </c>
      <c r="L7" s="263"/>
    </row>
    <row r="8" spans="2:26" ht="28.5" thickBot="1" x14ac:dyDescent="0.3">
      <c r="B8" s="594" t="s">
        <v>823</v>
      </c>
      <c r="C8" s="262" t="s">
        <v>68</v>
      </c>
      <c r="D8" s="146" t="s">
        <v>76</v>
      </c>
      <c r="E8" s="146" t="s">
        <v>76</v>
      </c>
      <c r="F8" s="146" t="s">
        <v>76</v>
      </c>
      <c r="G8" s="160" t="s">
        <v>76</v>
      </c>
      <c r="H8" s="624" t="s">
        <v>76</v>
      </c>
      <c r="I8" s="624" t="s">
        <v>76</v>
      </c>
      <c r="J8" s="624" t="s">
        <v>76</v>
      </c>
      <c r="K8" s="625" t="s">
        <v>76</v>
      </c>
      <c r="L8" s="263"/>
    </row>
    <row r="9" spans="2:26" ht="26.25" thickBot="1" x14ac:dyDescent="0.3">
      <c r="B9" s="594" t="s">
        <v>69</v>
      </c>
      <c r="C9" s="262" t="s">
        <v>61</v>
      </c>
      <c r="D9" s="146">
        <v>31907</v>
      </c>
      <c r="E9" s="146">
        <v>4603</v>
      </c>
      <c r="F9" s="146">
        <v>30</v>
      </c>
      <c r="G9" s="160">
        <v>19.950000000000003</v>
      </c>
      <c r="H9" s="624">
        <v>2054605.76</v>
      </c>
      <c r="I9" s="624">
        <v>0</v>
      </c>
      <c r="J9" s="624">
        <v>0</v>
      </c>
      <c r="K9" s="625">
        <v>2054605.76</v>
      </c>
      <c r="L9" s="263"/>
    </row>
    <row r="10" spans="2:26" ht="53.25" x14ac:dyDescent="0.25">
      <c r="B10" s="593" t="s">
        <v>824</v>
      </c>
      <c r="C10" s="626" t="s">
        <v>61</v>
      </c>
      <c r="D10" s="302">
        <v>11408</v>
      </c>
      <c r="E10" s="302">
        <v>200</v>
      </c>
      <c r="F10" s="302" t="s">
        <v>94</v>
      </c>
      <c r="G10" s="307" t="s">
        <v>94</v>
      </c>
      <c r="H10" s="627">
        <v>505689.93</v>
      </c>
      <c r="I10" s="627">
        <v>0</v>
      </c>
      <c r="J10" s="627">
        <v>0</v>
      </c>
      <c r="K10" s="628">
        <v>505689.93</v>
      </c>
      <c r="L10" s="263"/>
    </row>
    <row r="11" spans="2:26" ht="15.6" customHeight="1" x14ac:dyDescent="0.25">
      <c r="B11" s="819" t="s">
        <v>771</v>
      </c>
      <c r="C11" s="622"/>
      <c r="D11" s="622"/>
      <c r="E11" s="622"/>
      <c r="F11" s="622"/>
      <c r="G11" s="622"/>
      <c r="H11" s="622"/>
      <c r="I11" s="622"/>
      <c r="J11" s="622"/>
      <c r="K11" s="334"/>
    </row>
    <row r="12" spans="2:26" ht="26.25" customHeight="1" x14ac:dyDescent="0.25">
      <c r="B12" s="992" t="s">
        <v>1145</v>
      </c>
      <c r="C12" s="993"/>
      <c r="D12" s="993"/>
      <c r="E12" s="993"/>
      <c r="F12" s="993"/>
      <c r="G12" s="993"/>
      <c r="H12" s="993"/>
      <c r="I12" s="993"/>
      <c r="J12" s="993"/>
      <c r="K12" s="993"/>
      <c r="L12" s="263"/>
      <c r="Z12" s="267"/>
    </row>
    <row r="13" spans="2:26" ht="15.75" customHeight="1" x14ac:dyDescent="0.25">
      <c r="B13" s="820" t="s">
        <v>1146</v>
      </c>
      <c r="C13" s="622"/>
      <c r="D13" s="622"/>
      <c r="E13" s="622"/>
      <c r="F13" s="622"/>
      <c r="G13" s="622"/>
      <c r="H13" s="622"/>
      <c r="I13" s="622"/>
      <c r="J13" s="622"/>
      <c r="K13" s="266"/>
      <c r="L13" s="263"/>
      <c r="Z13" s="267"/>
    </row>
    <row r="14" spans="2:26" x14ac:dyDescent="0.25">
      <c r="B14" s="820" t="s">
        <v>1167</v>
      </c>
      <c r="C14" s="622"/>
      <c r="D14" s="622"/>
      <c r="E14" s="622"/>
      <c r="F14" s="622"/>
      <c r="G14" s="622"/>
      <c r="H14" s="622"/>
      <c r="I14" s="622"/>
      <c r="J14" s="622"/>
      <c r="K14" s="266"/>
      <c r="L14" s="263"/>
      <c r="Z14" s="267"/>
    </row>
    <row r="15" spans="2:26" x14ac:dyDescent="0.25">
      <c r="B15" s="820" t="s">
        <v>1148</v>
      </c>
      <c r="C15" s="622"/>
      <c r="D15" s="622"/>
      <c r="E15" s="622"/>
      <c r="F15" s="622"/>
      <c r="G15" s="622"/>
      <c r="H15" s="622"/>
      <c r="I15" s="622"/>
      <c r="J15" s="622"/>
      <c r="K15" s="623"/>
      <c r="L15" s="263"/>
      <c r="Z15" s="267"/>
    </row>
    <row r="16" spans="2:26" x14ac:dyDescent="0.25">
      <c r="B16" s="820" t="s">
        <v>1168</v>
      </c>
      <c r="C16" s="622"/>
      <c r="D16" s="622"/>
      <c r="E16" s="622"/>
      <c r="F16" s="622"/>
      <c r="G16" s="622"/>
      <c r="H16" s="622"/>
      <c r="I16" s="622"/>
      <c r="J16" s="622"/>
      <c r="K16" s="623"/>
      <c r="L16" s="263"/>
      <c r="Z16" s="267"/>
    </row>
    <row r="17" spans="2:26" x14ac:dyDescent="0.25">
      <c r="B17" s="820" t="s">
        <v>1169</v>
      </c>
      <c r="C17" s="622"/>
      <c r="D17" s="622"/>
      <c r="E17" s="622"/>
      <c r="F17" s="622"/>
      <c r="G17" s="622"/>
      <c r="H17" s="622"/>
      <c r="I17" s="622"/>
      <c r="J17" s="622"/>
      <c r="K17" s="266"/>
      <c r="L17" s="263"/>
      <c r="Z17" s="267"/>
    </row>
    <row r="18" spans="2:26" x14ac:dyDescent="0.25">
      <c r="B18" s="823" t="s">
        <v>1170</v>
      </c>
      <c r="C18" s="264"/>
      <c r="D18" s="264"/>
      <c r="E18" s="264"/>
      <c r="F18" s="264"/>
      <c r="G18" s="264"/>
      <c r="H18" s="264"/>
      <c r="I18" s="264"/>
      <c r="J18" s="264"/>
      <c r="K18" s="266"/>
      <c r="L18" s="263"/>
      <c r="Z18" s="267"/>
    </row>
    <row r="19" spans="2:26" x14ac:dyDescent="0.25">
      <c r="B19" s="264"/>
      <c r="C19" s="264"/>
      <c r="D19" s="264"/>
      <c r="E19" s="264"/>
      <c r="F19" s="264"/>
      <c r="G19" s="264"/>
      <c r="H19" s="264"/>
      <c r="I19" s="264"/>
      <c r="J19" s="264"/>
      <c r="K19" s="266"/>
      <c r="L19" s="263"/>
      <c r="Z19" s="267"/>
    </row>
    <row r="20" spans="2:26" ht="17.25" customHeight="1" x14ac:dyDescent="0.25">
      <c r="B20" s="261" t="s">
        <v>945</v>
      </c>
      <c r="L20" s="263"/>
    </row>
    <row r="21" spans="2:26" ht="70.5" customHeight="1" thickBot="1" x14ac:dyDescent="0.3">
      <c r="B21" s="592"/>
      <c r="C21" s="748" t="s">
        <v>1014</v>
      </c>
      <c r="D21" s="748" t="s">
        <v>1015</v>
      </c>
      <c r="E21" s="748" t="s">
        <v>1016</v>
      </c>
      <c r="F21" s="592" t="s">
        <v>66</v>
      </c>
      <c r="G21" s="592" t="s">
        <v>77</v>
      </c>
      <c r="H21" s="592" t="s">
        <v>75</v>
      </c>
      <c r="I21" s="595" t="s">
        <v>78</v>
      </c>
      <c r="L21" s="263"/>
    </row>
    <row r="22" spans="2:26" ht="17.25" customHeight="1" x14ac:dyDescent="0.25">
      <c r="B22" s="167">
        <v>2011</v>
      </c>
      <c r="C22" s="146">
        <v>5779</v>
      </c>
      <c r="D22" s="146">
        <v>3861</v>
      </c>
      <c r="E22" s="146">
        <v>544</v>
      </c>
      <c r="F22" s="146">
        <v>420</v>
      </c>
      <c r="G22" s="146" t="s">
        <v>76</v>
      </c>
      <c r="H22" s="146">
        <v>3027</v>
      </c>
      <c r="I22" s="299"/>
      <c r="L22" s="263"/>
    </row>
    <row r="23" spans="2:26" ht="26.25" thickBot="1" x14ac:dyDescent="0.3">
      <c r="B23" s="629" t="s">
        <v>622</v>
      </c>
      <c r="C23" s="146"/>
      <c r="D23" s="146"/>
      <c r="E23" s="146"/>
      <c r="F23" s="146"/>
      <c r="G23" s="146"/>
      <c r="H23" s="146"/>
      <c r="I23" s="299"/>
    </row>
    <row r="24" spans="2:26" ht="15.6" customHeight="1" x14ac:dyDescent="0.25">
      <c r="B24" s="167">
        <v>2012</v>
      </c>
      <c r="C24" s="146">
        <v>6235</v>
      </c>
      <c r="D24" s="146">
        <v>4073</v>
      </c>
      <c r="E24" s="146">
        <v>588</v>
      </c>
      <c r="F24" s="146">
        <v>415</v>
      </c>
      <c r="G24" s="146" t="s">
        <v>76</v>
      </c>
      <c r="H24" s="146">
        <v>2579</v>
      </c>
      <c r="I24" s="299"/>
    </row>
    <row r="25" spans="2:26" ht="26.25" thickBot="1" x14ac:dyDescent="0.3">
      <c r="B25" s="629" t="s">
        <v>622</v>
      </c>
      <c r="C25" s="630">
        <f t="shared" ref="C25:H25" si="0">IFERROR((C24-C22)/ABS(C22), "")</f>
        <v>7.8906385187748743E-2</v>
      </c>
      <c r="D25" s="630">
        <f t="shared" si="0"/>
        <v>5.4908054908054907E-2</v>
      </c>
      <c r="E25" s="630">
        <f t="shared" si="0"/>
        <v>8.0882352941176475E-2</v>
      </c>
      <c r="F25" s="630">
        <f t="shared" si="0"/>
        <v>-1.1904761904761904E-2</v>
      </c>
      <c r="G25" s="630" t="str">
        <f t="shared" si="0"/>
        <v/>
      </c>
      <c r="H25" s="630">
        <f t="shared" si="0"/>
        <v>-0.14800132144037001</v>
      </c>
      <c r="I25" s="631"/>
    </row>
    <row r="26" spans="2:26" ht="15.6" customHeight="1" x14ac:dyDescent="0.25">
      <c r="B26" s="167">
        <v>2013</v>
      </c>
      <c r="C26" s="146">
        <v>6838</v>
      </c>
      <c r="D26" s="146">
        <v>4195</v>
      </c>
      <c r="E26" s="146">
        <v>737</v>
      </c>
      <c r="F26" s="146">
        <v>428</v>
      </c>
      <c r="G26" s="146" t="s">
        <v>76</v>
      </c>
      <c r="H26" s="146">
        <v>2783</v>
      </c>
      <c r="I26" s="299"/>
    </row>
    <row r="27" spans="2:26" ht="26.25" thickBot="1" x14ac:dyDescent="0.3">
      <c r="B27" s="629" t="s">
        <v>622</v>
      </c>
      <c r="C27" s="630">
        <f t="shared" ref="C27:H27" si="1">IFERROR((C26-C24)/ABS(C24), "")</f>
        <v>9.6712109061748194E-2</v>
      </c>
      <c r="D27" s="630">
        <f t="shared" si="1"/>
        <v>2.9953351338080039E-2</v>
      </c>
      <c r="E27" s="630">
        <f t="shared" si="1"/>
        <v>0.25340136054421769</v>
      </c>
      <c r="F27" s="630">
        <f t="shared" si="1"/>
        <v>3.1325301204819279E-2</v>
      </c>
      <c r="G27" s="630" t="str">
        <f t="shared" si="1"/>
        <v/>
      </c>
      <c r="H27" s="630">
        <f t="shared" si="1"/>
        <v>7.9100426521907713E-2</v>
      </c>
      <c r="I27" s="631"/>
    </row>
    <row r="28" spans="2:26" ht="15.6" customHeight="1" x14ac:dyDescent="0.25">
      <c r="B28" s="167">
        <v>2014</v>
      </c>
      <c r="C28" s="146">
        <v>6991</v>
      </c>
      <c r="D28" s="146">
        <v>4291</v>
      </c>
      <c r="E28" s="146">
        <v>755</v>
      </c>
      <c r="F28" s="146">
        <v>452</v>
      </c>
      <c r="G28" s="146" t="s">
        <v>76</v>
      </c>
      <c r="H28" s="146">
        <v>2830</v>
      </c>
      <c r="I28" s="299"/>
    </row>
    <row r="29" spans="2:26" ht="26.25" thickBot="1" x14ac:dyDescent="0.3">
      <c r="B29" s="629" t="s">
        <v>622</v>
      </c>
      <c r="C29" s="630">
        <f t="shared" ref="C29:H29" si="2">IFERROR((C28-C26)/ABS(C26), "")</f>
        <v>2.2374963439602224E-2</v>
      </c>
      <c r="D29" s="630">
        <f t="shared" si="2"/>
        <v>2.2884386174016686E-2</v>
      </c>
      <c r="E29" s="630">
        <f t="shared" si="2"/>
        <v>2.4423337856173677E-2</v>
      </c>
      <c r="F29" s="630">
        <f t="shared" si="2"/>
        <v>5.6074766355140186E-2</v>
      </c>
      <c r="G29" s="630" t="str">
        <f t="shared" si="2"/>
        <v/>
      </c>
      <c r="H29" s="630">
        <f t="shared" si="2"/>
        <v>1.6888250089831119E-2</v>
      </c>
      <c r="I29" s="631"/>
    </row>
    <row r="30" spans="2:26" ht="15.6" customHeight="1" x14ac:dyDescent="0.25">
      <c r="B30" s="167">
        <v>2015</v>
      </c>
      <c r="C30" s="146">
        <v>7250</v>
      </c>
      <c r="D30" s="146">
        <v>4446</v>
      </c>
      <c r="E30" s="146">
        <v>846</v>
      </c>
      <c r="F30" s="146">
        <v>465</v>
      </c>
      <c r="G30" s="146" t="s">
        <v>76</v>
      </c>
      <c r="H30" s="146">
        <v>3268</v>
      </c>
      <c r="I30" s="299"/>
    </row>
    <row r="31" spans="2:26" ht="26.25" thickBot="1" x14ac:dyDescent="0.3">
      <c r="B31" s="629" t="s">
        <v>622</v>
      </c>
      <c r="C31" s="630">
        <f t="shared" ref="C31:H31" si="3">IFERROR((C30-C28)/ABS(C28), "")</f>
        <v>3.7047632670576452E-2</v>
      </c>
      <c r="D31" s="630">
        <f t="shared" si="3"/>
        <v>3.6122116056863204E-2</v>
      </c>
      <c r="E31" s="630">
        <f t="shared" si="3"/>
        <v>0.12052980132450331</v>
      </c>
      <c r="F31" s="630">
        <f t="shared" si="3"/>
        <v>2.8761061946902654E-2</v>
      </c>
      <c r="G31" s="630" t="str">
        <f t="shared" si="3"/>
        <v/>
      </c>
      <c r="H31" s="630">
        <f t="shared" si="3"/>
        <v>0.15477031802120142</v>
      </c>
      <c r="I31" s="631"/>
    </row>
    <row r="32" spans="2:26" ht="15.6" customHeight="1" x14ac:dyDescent="0.25">
      <c r="B32" s="167">
        <v>2016</v>
      </c>
      <c r="C32" s="146">
        <v>7508</v>
      </c>
      <c r="D32" s="146">
        <v>4384</v>
      </c>
      <c r="E32" s="146">
        <v>820</v>
      </c>
      <c r="F32" s="146">
        <v>475</v>
      </c>
      <c r="G32" s="146" t="s">
        <v>76</v>
      </c>
      <c r="H32" s="146">
        <v>3175</v>
      </c>
      <c r="I32" s="299"/>
    </row>
    <row r="33" spans="2:12" ht="26.25" thickBot="1" x14ac:dyDescent="0.3">
      <c r="B33" s="629" t="s">
        <v>622</v>
      </c>
      <c r="C33" s="630">
        <f t="shared" ref="C33:H33" si="4">IFERROR((C32-C30)/ABS(C30), "")</f>
        <v>3.5586206896551724E-2</v>
      </c>
      <c r="D33" s="630">
        <f t="shared" si="4"/>
        <v>-1.3945119208277103E-2</v>
      </c>
      <c r="E33" s="630">
        <f t="shared" si="4"/>
        <v>-3.0732860520094562E-2</v>
      </c>
      <c r="F33" s="630">
        <f t="shared" si="4"/>
        <v>2.1505376344086023E-2</v>
      </c>
      <c r="G33" s="630" t="str">
        <f t="shared" si="4"/>
        <v/>
      </c>
      <c r="H33" s="630">
        <f t="shared" si="4"/>
        <v>-2.8457772337821298E-2</v>
      </c>
      <c r="I33" s="631"/>
    </row>
    <row r="34" spans="2:12" ht="15.6" customHeight="1" x14ac:dyDescent="0.25">
      <c r="B34" s="167">
        <v>2017</v>
      </c>
      <c r="C34" s="146">
        <v>7636</v>
      </c>
      <c r="D34" s="146">
        <v>4347</v>
      </c>
      <c r="E34" s="146">
        <v>794</v>
      </c>
      <c r="F34" s="146">
        <v>502</v>
      </c>
      <c r="G34" s="146" t="s">
        <v>76</v>
      </c>
      <c r="H34" s="146">
        <v>3500</v>
      </c>
      <c r="I34" s="299"/>
    </row>
    <row r="35" spans="2:12" ht="26.25" thickBot="1" x14ac:dyDescent="0.3">
      <c r="B35" s="629" t="s">
        <v>622</v>
      </c>
      <c r="C35" s="630">
        <f t="shared" ref="C35:H35" si="5">IFERROR((C34-C32)/ABS(C32), "")</f>
        <v>1.7048481619605753E-2</v>
      </c>
      <c r="D35" s="630">
        <f t="shared" si="5"/>
        <v>-8.4397810218978103E-3</v>
      </c>
      <c r="E35" s="630">
        <f t="shared" si="5"/>
        <v>-3.1707317073170732E-2</v>
      </c>
      <c r="F35" s="630">
        <f t="shared" si="5"/>
        <v>5.6842105263157895E-2</v>
      </c>
      <c r="G35" s="630" t="str">
        <f t="shared" si="5"/>
        <v/>
      </c>
      <c r="H35" s="630">
        <f t="shared" si="5"/>
        <v>0.10236220472440945</v>
      </c>
      <c r="I35" s="631"/>
      <c r="L35" s="268"/>
    </row>
    <row r="36" spans="2:12" ht="15.6" customHeight="1" x14ac:dyDescent="0.25">
      <c r="B36" s="167">
        <v>2018</v>
      </c>
      <c r="C36" s="146">
        <v>8040</v>
      </c>
      <c r="D36" s="146">
        <v>5609</v>
      </c>
      <c r="E36" s="146">
        <v>917</v>
      </c>
      <c r="F36" s="146">
        <v>525</v>
      </c>
      <c r="G36" s="146" t="s">
        <v>76</v>
      </c>
      <c r="H36" s="146">
        <v>3748</v>
      </c>
      <c r="I36" s="299" t="s">
        <v>76</v>
      </c>
    </row>
    <row r="37" spans="2:12" ht="26.25" thickBot="1" x14ac:dyDescent="0.3">
      <c r="B37" s="629" t="s">
        <v>622</v>
      </c>
      <c r="C37" s="630">
        <f t="shared" ref="C37:I37" si="6">IFERROR((C36-C34)/ABS(C34), "")</f>
        <v>5.2907281299109481E-2</v>
      </c>
      <c r="D37" s="630">
        <f t="shared" si="6"/>
        <v>0.29031515988037726</v>
      </c>
      <c r="E37" s="630">
        <f t="shared" si="6"/>
        <v>0.15491183879093198</v>
      </c>
      <c r="F37" s="630">
        <f t="shared" si="6"/>
        <v>4.5816733067729085E-2</v>
      </c>
      <c r="G37" s="630" t="str">
        <f t="shared" si="6"/>
        <v/>
      </c>
      <c r="H37" s="630">
        <f t="shared" si="6"/>
        <v>7.0857142857142855E-2</v>
      </c>
      <c r="I37" s="631" t="str">
        <f t="shared" si="6"/>
        <v/>
      </c>
      <c r="L37" s="268"/>
    </row>
    <row r="38" spans="2:12" ht="15.6" customHeight="1" x14ac:dyDescent="0.25">
      <c r="B38" s="167">
        <v>2019</v>
      </c>
      <c r="C38" s="146">
        <v>8087</v>
      </c>
      <c r="D38" s="146">
        <v>5791</v>
      </c>
      <c r="E38" s="146">
        <v>984</v>
      </c>
      <c r="F38" s="146">
        <v>456</v>
      </c>
      <c r="G38" s="146" t="s">
        <v>76</v>
      </c>
      <c r="H38" s="146">
        <v>3790</v>
      </c>
      <c r="I38" s="299" t="s">
        <v>76</v>
      </c>
    </row>
    <row r="39" spans="2:12" ht="26.25" thickBot="1" x14ac:dyDescent="0.3">
      <c r="B39" s="629" t="s">
        <v>622</v>
      </c>
      <c r="C39" s="630">
        <f t="shared" ref="C39:I39" si="7">IFERROR((C38-C36)/ABS(C36), "")</f>
        <v>5.8457711442786069E-3</v>
      </c>
      <c r="D39" s="630">
        <f t="shared" si="7"/>
        <v>3.244785166696381E-2</v>
      </c>
      <c r="E39" s="630">
        <f t="shared" si="7"/>
        <v>7.3064340239912762E-2</v>
      </c>
      <c r="F39" s="630">
        <f t="shared" si="7"/>
        <v>-0.13142857142857142</v>
      </c>
      <c r="G39" s="630" t="str">
        <f t="shared" si="7"/>
        <v/>
      </c>
      <c r="H39" s="630">
        <f t="shared" si="7"/>
        <v>1.1205976520811099E-2</v>
      </c>
      <c r="I39" s="631" t="str">
        <f t="shared" si="7"/>
        <v/>
      </c>
    </row>
    <row r="40" spans="2:12" ht="15.6" customHeight="1" x14ac:dyDescent="0.25">
      <c r="B40" s="167">
        <v>2020</v>
      </c>
      <c r="C40" s="146">
        <v>8151</v>
      </c>
      <c r="D40" s="146">
        <v>5789</v>
      </c>
      <c r="E40" s="146">
        <v>902</v>
      </c>
      <c r="F40" s="146">
        <v>292</v>
      </c>
      <c r="G40" s="146" t="s">
        <v>76</v>
      </c>
      <c r="H40" s="146">
        <v>4288</v>
      </c>
      <c r="I40" s="299">
        <v>54</v>
      </c>
    </row>
    <row r="41" spans="2:12" ht="26.25" thickBot="1" x14ac:dyDescent="0.3">
      <c r="B41" s="629" t="s">
        <v>622</v>
      </c>
      <c r="C41" s="630">
        <f t="shared" ref="C41:I41" si="8">IFERROR((C40-C38)/ABS(C38), "")</f>
        <v>7.9139359465809321E-3</v>
      </c>
      <c r="D41" s="630">
        <f t="shared" si="8"/>
        <v>-3.4536349507857021E-4</v>
      </c>
      <c r="E41" s="630">
        <f t="shared" si="8"/>
        <v>-8.3333333333333329E-2</v>
      </c>
      <c r="F41" s="630">
        <f t="shared" si="8"/>
        <v>-0.35964912280701755</v>
      </c>
      <c r="G41" s="630" t="str">
        <f t="shared" si="8"/>
        <v/>
      </c>
      <c r="H41" s="630">
        <f t="shared" si="8"/>
        <v>0.13139841688654352</v>
      </c>
      <c r="I41" s="631" t="str">
        <f t="shared" si="8"/>
        <v/>
      </c>
    </row>
    <row r="42" spans="2:12" ht="15.6" customHeight="1" x14ac:dyDescent="0.25">
      <c r="B42" s="167">
        <v>2021</v>
      </c>
      <c r="C42" s="146">
        <v>8106</v>
      </c>
      <c r="D42" s="146">
        <v>5739</v>
      </c>
      <c r="E42" s="146">
        <v>789</v>
      </c>
      <c r="F42" s="146">
        <v>317</v>
      </c>
      <c r="G42" s="146" t="s">
        <v>76</v>
      </c>
      <c r="H42" s="146">
        <v>4063</v>
      </c>
      <c r="I42" s="299">
        <v>162</v>
      </c>
    </row>
    <row r="43" spans="2:12" ht="26.25" thickBot="1" x14ac:dyDescent="0.3">
      <c r="B43" s="629" t="s">
        <v>622</v>
      </c>
      <c r="C43" s="630">
        <f t="shared" ref="C43:I43" si="9">IFERROR((C42-C40)/ABS(C40), "")</f>
        <v>-5.5207949944792046E-3</v>
      </c>
      <c r="D43" s="630">
        <f t="shared" si="9"/>
        <v>-8.6370703057522882E-3</v>
      </c>
      <c r="E43" s="630">
        <f t="shared" si="9"/>
        <v>-0.12527716186252771</v>
      </c>
      <c r="F43" s="630">
        <f t="shared" si="9"/>
        <v>8.5616438356164379E-2</v>
      </c>
      <c r="G43" s="630" t="str">
        <f t="shared" si="9"/>
        <v/>
      </c>
      <c r="H43" s="630">
        <f t="shared" si="9"/>
        <v>-5.2472014925373137E-2</v>
      </c>
      <c r="I43" s="631">
        <f t="shared" si="9"/>
        <v>2</v>
      </c>
    </row>
    <row r="44" spans="2:12" ht="15.6" customHeight="1" x14ac:dyDescent="0.25">
      <c r="B44" s="167">
        <v>2022</v>
      </c>
      <c r="C44" s="146">
        <v>8100</v>
      </c>
      <c r="D44" s="146">
        <v>5616</v>
      </c>
      <c r="E44" s="146">
        <v>940</v>
      </c>
      <c r="F44" s="146">
        <v>307</v>
      </c>
      <c r="G44" s="146" t="s">
        <v>76</v>
      </c>
      <c r="H44" s="146">
        <v>4621</v>
      </c>
      <c r="I44" s="299">
        <v>211</v>
      </c>
    </row>
    <row r="45" spans="2:12" ht="26.25" thickBot="1" x14ac:dyDescent="0.3">
      <c r="B45" s="629" t="s">
        <v>622</v>
      </c>
      <c r="C45" s="630">
        <f t="shared" ref="C45:I45" si="10">IFERROR((C44-C42)/ABS(C42), "")</f>
        <v>-7.4019245003700959E-4</v>
      </c>
      <c r="D45" s="630">
        <f t="shared" si="10"/>
        <v>-2.1432305279665446E-2</v>
      </c>
      <c r="E45" s="630">
        <f t="shared" si="10"/>
        <v>0.19138149556400508</v>
      </c>
      <c r="F45" s="630">
        <f t="shared" si="10"/>
        <v>-3.1545741324921134E-2</v>
      </c>
      <c r="G45" s="630" t="str">
        <f t="shared" si="10"/>
        <v/>
      </c>
      <c r="H45" s="630">
        <f t="shared" si="10"/>
        <v>0.13733694314545902</v>
      </c>
      <c r="I45" s="631">
        <f t="shared" si="10"/>
        <v>0.30246913580246915</v>
      </c>
    </row>
    <row r="46" spans="2:12" ht="15.6" customHeight="1" x14ac:dyDescent="0.25">
      <c r="B46" s="167">
        <v>2023</v>
      </c>
      <c r="C46" s="146">
        <v>8153</v>
      </c>
      <c r="D46" s="146">
        <v>5572</v>
      </c>
      <c r="E46" s="146">
        <v>1130</v>
      </c>
      <c r="F46" s="146">
        <v>323</v>
      </c>
      <c r="G46" s="146" t="s">
        <v>76</v>
      </c>
      <c r="H46" s="146">
        <v>4613</v>
      </c>
      <c r="I46" s="299">
        <v>183</v>
      </c>
    </row>
    <row r="47" spans="2:12" ht="26.25" thickBot="1" x14ac:dyDescent="0.3">
      <c r="B47" s="629" t="s">
        <v>622</v>
      </c>
      <c r="C47" s="630">
        <f t="shared" ref="C47:I49" si="11">IFERROR((C46-C44)/ABS(C44), "")</f>
        <v>6.5432098765432099E-3</v>
      </c>
      <c r="D47" s="630">
        <f t="shared" si="11"/>
        <v>-7.8347578347578353E-3</v>
      </c>
      <c r="E47" s="630">
        <f t="shared" si="11"/>
        <v>0.20212765957446807</v>
      </c>
      <c r="F47" s="630">
        <f t="shared" si="11"/>
        <v>5.2117263843648211E-2</v>
      </c>
      <c r="G47" s="630" t="str">
        <f t="shared" si="11"/>
        <v/>
      </c>
      <c r="H47" s="630">
        <f t="shared" si="11"/>
        <v>-1.7312270071413113E-3</v>
      </c>
      <c r="I47" s="631">
        <f t="shared" si="11"/>
        <v>-0.13270142180094788</v>
      </c>
    </row>
    <row r="48" spans="2:12" ht="15.6" customHeight="1" x14ac:dyDescent="0.25">
      <c r="B48" s="167">
        <v>2024</v>
      </c>
      <c r="C48" s="146">
        <v>7406</v>
      </c>
      <c r="D48" s="146">
        <v>5606</v>
      </c>
      <c r="E48" s="146">
        <v>1202</v>
      </c>
      <c r="F48" s="146">
        <v>387</v>
      </c>
      <c r="G48" s="146" t="s">
        <v>76</v>
      </c>
      <c r="H48" s="146">
        <v>4603</v>
      </c>
      <c r="I48" s="299">
        <v>200</v>
      </c>
    </row>
    <row r="49" spans="2:13" ht="25.5" x14ac:dyDescent="0.25">
      <c r="B49" s="632" t="s">
        <v>622</v>
      </c>
      <c r="C49" s="633">
        <f t="shared" si="11"/>
        <v>-9.1622715564822765E-2</v>
      </c>
      <c r="D49" s="633">
        <f t="shared" si="11"/>
        <v>6.1019382627422831E-3</v>
      </c>
      <c r="E49" s="633">
        <f t="shared" si="11"/>
        <v>6.3716814159292035E-2</v>
      </c>
      <c r="F49" s="633">
        <f t="shared" si="11"/>
        <v>0.19814241486068113</v>
      </c>
      <c r="G49" s="633" t="str">
        <f t="shared" si="11"/>
        <v/>
      </c>
      <c r="H49" s="633">
        <f t="shared" si="11"/>
        <v>-2.1677866897897246E-3</v>
      </c>
      <c r="I49" s="634">
        <f t="shared" si="11"/>
        <v>9.2896174863387984E-2</v>
      </c>
    </row>
    <row r="50" spans="2:13" x14ac:dyDescent="0.25">
      <c r="B50" s="822" t="s">
        <v>771</v>
      </c>
    </row>
    <row r="51" spans="2:13" x14ac:dyDescent="0.25">
      <c r="B51" s="823" t="s">
        <v>1151</v>
      </c>
    </row>
    <row r="52" spans="2:13" x14ac:dyDescent="0.25">
      <c r="B52" s="264"/>
    </row>
    <row r="53" spans="2:13" x14ac:dyDescent="0.25">
      <c r="B53" s="261" t="s">
        <v>946</v>
      </c>
    </row>
    <row r="54" spans="2:13" ht="51.75" thickBot="1" x14ac:dyDescent="0.3">
      <c r="B54" s="592" t="s">
        <v>83</v>
      </c>
      <c r="C54" s="592" t="s">
        <v>99</v>
      </c>
      <c r="D54" s="748" t="s">
        <v>1014</v>
      </c>
      <c r="E54" s="748" t="s">
        <v>1015</v>
      </c>
      <c r="F54" s="748" t="s">
        <v>1016</v>
      </c>
      <c r="G54" s="592" t="s">
        <v>66</v>
      </c>
      <c r="H54" s="592" t="s">
        <v>77</v>
      </c>
      <c r="I54" s="592" t="s">
        <v>75</v>
      </c>
      <c r="J54" s="595" t="s">
        <v>78</v>
      </c>
      <c r="K54" s="269"/>
    </row>
    <row r="55" spans="2:13" x14ac:dyDescent="0.25">
      <c r="B55" s="167">
        <v>2013</v>
      </c>
      <c r="C55" s="635" t="s">
        <v>5</v>
      </c>
      <c r="D55" s="715">
        <v>0.68494085532302096</v>
      </c>
      <c r="E55" s="715">
        <v>0.76715976331360947</v>
      </c>
      <c r="F55" s="715">
        <v>0.71140939597315433</v>
      </c>
      <c r="G55" s="715">
        <v>0.59375</v>
      </c>
      <c r="H55" s="715" t="s">
        <v>76</v>
      </c>
      <c r="I55" s="715" t="s">
        <v>94</v>
      </c>
      <c r="J55" s="716"/>
      <c r="K55" s="269"/>
      <c r="M55" s="270"/>
    </row>
    <row r="56" spans="2:13" ht="16.5" thickBot="1" x14ac:dyDescent="0.3">
      <c r="B56" s="629"/>
      <c r="C56" s="635" t="s">
        <v>6</v>
      </c>
      <c r="D56" s="715">
        <v>0.31505914467697904</v>
      </c>
      <c r="E56" s="715">
        <v>0.23284023668639051</v>
      </c>
      <c r="F56" s="715">
        <v>0.28859060402684561</v>
      </c>
      <c r="G56" s="715">
        <v>0.40625</v>
      </c>
      <c r="H56" s="715" t="s">
        <v>76</v>
      </c>
      <c r="I56" s="715" t="s">
        <v>94</v>
      </c>
      <c r="J56" s="716"/>
      <c r="K56" s="269"/>
      <c r="M56" s="269"/>
    </row>
    <row r="57" spans="2:13" x14ac:dyDescent="0.25">
      <c r="B57" s="167">
        <v>2014</v>
      </c>
      <c r="C57" s="635" t="s">
        <v>5</v>
      </c>
      <c r="D57" s="715">
        <v>0.67724333063864195</v>
      </c>
      <c r="E57" s="715">
        <v>0.76070816676185027</v>
      </c>
      <c r="F57" s="715">
        <v>0.69854469854469858</v>
      </c>
      <c r="G57" s="715">
        <v>0.66666666666666674</v>
      </c>
      <c r="H57" s="715" t="s">
        <v>76</v>
      </c>
      <c r="I57" s="715" t="s">
        <v>94</v>
      </c>
      <c r="J57" s="716"/>
      <c r="K57" s="269"/>
      <c r="M57" s="269"/>
    </row>
    <row r="58" spans="2:13" ht="16.5" thickBot="1" x14ac:dyDescent="0.3">
      <c r="B58" s="629"/>
      <c r="C58" s="635" t="s">
        <v>6</v>
      </c>
      <c r="D58" s="715">
        <v>0.32275666936135816</v>
      </c>
      <c r="E58" s="715">
        <v>0.23929183323814965</v>
      </c>
      <c r="F58" s="715">
        <v>0.30145530145530147</v>
      </c>
      <c r="G58" s="715">
        <v>0.33333333333333337</v>
      </c>
      <c r="H58" s="715" t="s">
        <v>76</v>
      </c>
      <c r="I58" s="715" t="s">
        <v>94</v>
      </c>
      <c r="J58" s="716"/>
      <c r="K58" s="269"/>
      <c r="M58" s="269"/>
    </row>
    <row r="59" spans="2:13" x14ac:dyDescent="0.25">
      <c r="B59" s="167">
        <v>2015</v>
      </c>
      <c r="C59" s="635" t="s">
        <v>5</v>
      </c>
      <c r="D59" s="715">
        <v>0.66340996168582367</v>
      </c>
      <c r="E59" s="715">
        <v>0.75615212527964204</v>
      </c>
      <c r="F59" s="715">
        <v>0.69450101832993894</v>
      </c>
      <c r="G59" s="715">
        <v>0.56818181818181823</v>
      </c>
      <c r="H59" s="715" t="s">
        <v>76</v>
      </c>
      <c r="I59" s="715" t="s">
        <v>94</v>
      </c>
      <c r="J59" s="716"/>
      <c r="K59" s="269"/>
      <c r="M59" s="269"/>
    </row>
    <row r="60" spans="2:13" ht="16.5" thickBot="1" x14ac:dyDescent="0.3">
      <c r="B60" s="629"/>
      <c r="C60" s="635" t="s">
        <v>6</v>
      </c>
      <c r="D60" s="715">
        <v>0.33659003831417622</v>
      </c>
      <c r="E60" s="715">
        <v>0.24384787472035793</v>
      </c>
      <c r="F60" s="715">
        <v>0.30549898167006112</v>
      </c>
      <c r="G60" s="715">
        <v>0.43181818181818188</v>
      </c>
      <c r="H60" s="715" t="s">
        <v>76</v>
      </c>
      <c r="I60" s="715" t="s">
        <v>94</v>
      </c>
      <c r="J60" s="716"/>
      <c r="K60" s="269"/>
      <c r="M60" s="269"/>
    </row>
    <row r="61" spans="2:13" x14ac:dyDescent="0.25">
      <c r="B61" s="167">
        <v>2016</v>
      </c>
      <c r="C61" s="635" t="s">
        <v>5</v>
      </c>
      <c r="D61" s="715">
        <v>0.66611234294161126</v>
      </c>
      <c r="E61" s="715">
        <v>0.75580419580419589</v>
      </c>
      <c r="F61" s="715">
        <v>0.6909871244635194</v>
      </c>
      <c r="G61" s="715">
        <v>0.77777777777777768</v>
      </c>
      <c r="H61" s="715" t="s">
        <v>76</v>
      </c>
      <c r="I61" s="715" t="s">
        <v>94</v>
      </c>
      <c r="J61" s="716"/>
      <c r="K61" s="269"/>
      <c r="M61" s="269"/>
    </row>
    <row r="62" spans="2:13" ht="16.5" thickBot="1" x14ac:dyDescent="0.3">
      <c r="B62" s="629"/>
      <c r="C62" s="635" t="s">
        <v>6</v>
      </c>
      <c r="D62" s="715">
        <v>0.3338876570583888</v>
      </c>
      <c r="E62" s="715">
        <v>0.24419580419580419</v>
      </c>
      <c r="F62" s="715">
        <v>0.30901287553648066</v>
      </c>
      <c r="G62" s="715">
        <v>0.22222222222222221</v>
      </c>
      <c r="H62" s="715" t="s">
        <v>76</v>
      </c>
      <c r="I62" s="715" t="s">
        <v>94</v>
      </c>
      <c r="J62" s="716"/>
      <c r="K62" s="269"/>
      <c r="M62" s="269"/>
    </row>
    <row r="63" spans="2:13" x14ac:dyDescent="0.25">
      <c r="B63" s="167">
        <v>2017</v>
      </c>
      <c r="C63" s="635" t="s">
        <v>5</v>
      </c>
      <c r="D63" s="715">
        <v>0.66276911655530812</v>
      </c>
      <c r="E63" s="715">
        <v>0.75934579439252337</v>
      </c>
      <c r="F63" s="715">
        <v>0.67871485943775101</v>
      </c>
      <c r="G63" s="715">
        <v>0.72972972972972971</v>
      </c>
      <c r="H63" s="715" t="s">
        <v>76</v>
      </c>
      <c r="I63" s="715" t="s">
        <v>94</v>
      </c>
      <c r="J63" s="716"/>
      <c r="K63" s="269"/>
      <c r="M63" s="269"/>
    </row>
    <row r="64" spans="2:13" ht="16.5" thickBot="1" x14ac:dyDescent="0.3">
      <c r="B64" s="629"/>
      <c r="C64" s="635" t="s">
        <v>6</v>
      </c>
      <c r="D64" s="715">
        <v>0.33723088344469188</v>
      </c>
      <c r="E64" s="715">
        <v>0.24065420560747663</v>
      </c>
      <c r="F64" s="715">
        <v>0.32128514056224899</v>
      </c>
      <c r="G64" s="715">
        <v>0.27027027027027023</v>
      </c>
      <c r="H64" s="715" t="s">
        <v>76</v>
      </c>
      <c r="I64" s="715" t="s">
        <v>94</v>
      </c>
      <c r="J64" s="716"/>
      <c r="K64" s="269"/>
      <c r="M64" s="269"/>
    </row>
    <row r="65" spans="2:13" x14ac:dyDescent="0.25">
      <c r="B65" s="167">
        <v>2018</v>
      </c>
      <c r="C65" s="635" t="s">
        <v>5</v>
      </c>
      <c r="D65" s="715">
        <v>0.65227272727272734</v>
      </c>
      <c r="E65" s="715">
        <v>0.73311258278145697</v>
      </c>
      <c r="F65" s="715">
        <v>0.68393782383419688</v>
      </c>
      <c r="G65" s="715">
        <v>0.56521739130434778</v>
      </c>
      <c r="H65" s="715" t="s">
        <v>76</v>
      </c>
      <c r="I65" s="715" t="s">
        <v>94</v>
      </c>
      <c r="J65" s="716" t="s">
        <v>76</v>
      </c>
      <c r="K65" s="269"/>
      <c r="M65" s="271"/>
    </row>
    <row r="66" spans="2:13" ht="16.5" thickBot="1" x14ac:dyDescent="0.3">
      <c r="B66" s="629"/>
      <c r="C66" s="635" t="s">
        <v>6</v>
      </c>
      <c r="D66" s="715">
        <v>0.34772727272727272</v>
      </c>
      <c r="E66" s="715">
        <v>0.26688741721854309</v>
      </c>
      <c r="F66" s="715">
        <v>0.31606217616580312</v>
      </c>
      <c r="G66" s="715">
        <v>0.43478260869565216</v>
      </c>
      <c r="H66" s="715" t="s">
        <v>76</v>
      </c>
      <c r="I66" s="715" t="s">
        <v>94</v>
      </c>
      <c r="J66" s="716" t="s">
        <v>76</v>
      </c>
      <c r="K66" s="269"/>
      <c r="M66" s="270"/>
    </row>
    <row r="67" spans="2:13" x14ac:dyDescent="0.25">
      <c r="B67" s="167">
        <v>2019</v>
      </c>
      <c r="C67" s="635" t="s">
        <v>5</v>
      </c>
      <c r="D67" s="715">
        <v>0.64438775510204083</v>
      </c>
      <c r="E67" s="715">
        <v>0.72906619903551073</v>
      </c>
      <c r="F67" s="715">
        <v>0.66284779050736509</v>
      </c>
      <c r="G67" s="715">
        <v>0.80555555555555558</v>
      </c>
      <c r="H67" s="715" t="s">
        <v>76</v>
      </c>
      <c r="I67" s="715" t="s">
        <v>94</v>
      </c>
      <c r="J67" s="716" t="s">
        <v>76</v>
      </c>
      <c r="K67" s="269"/>
      <c r="M67" s="269"/>
    </row>
    <row r="68" spans="2:13" ht="16.5" thickBot="1" x14ac:dyDescent="0.3">
      <c r="B68" s="629"/>
      <c r="C68" s="635" t="s">
        <v>6</v>
      </c>
      <c r="D68" s="715">
        <v>0.35561224489795917</v>
      </c>
      <c r="E68" s="715">
        <v>0.27093380096448927</v>
      </c>
      <c r="F68" s="715">
        <v>0.33715220949263502</v>
      </c>
      <c r="G68" s="715">
        <v>0.19444444444444442</v>
      </c>
      <c r="H68" s="715" t="s">
        <v>76</v>
      </c>
      <c r="I68" s="715" t="s">
        <v>94</v>
      </c>
      <c r="J68" s="716" t="s">
        <v>76</v>
      </c>
      <c r="K68" s="269"/>
      <c r="M68" s="269"/>
    </row>
    <row r="69" spans="2:13" x14ac:dyDescent="0.25">
      <c r="B69" s="167">
        <v>2020</v>
      </c>
      <c r="C69" s="635" t="s">
        <v>5</v>
      </c>
      <c r="D69" s="715">
        <v>0.64474356789913101</v>
      </c>
      <c r="E69" s="715">
        <v>0.7274356103023516</v>
      </c>
      <c r="F69" s="715">
        <v>0.64748201438848918</v>
      </c>
      <c r="G69" s="715">
        <v>0.66666666666666652</v>
      </c>
      <c r="H69" s="715" t="s">
        <v>76</v>
      </c>
      <c r="I69" s="715" t="s">
        <v>94</v>
      </c>
      <c r="J69" s="716" t="s">
        <v>76</v>
      </c>
      <c r="K69" s="269"/>
      <c r="M69" s="269"/>
    </row>
    <row r="70" spans="2:13" ht="16.5" thickBot="1" x14ac:dyDescent="0.3">
      <c r="B70" s="629"/>
      <c r="C70" s="635" t="s">
        <v>6</v>
      </c>
      <c r="D70" s="715">
        <v>0.35525643210086899</v>
      </c>
      <c r="E70" s="715">
        <v>0.27256438969764835</v>
      </c>
      <c r="F70" s="715">
        <v>0.35251798561151082</v>
      </c>
      <c r="G70" s="715">
        <v>0.33333333333333326</v>
      </c>
      <c r="H70" s="715" t="s">
        <v>76</v>
      </c>
      <c r="I70" s="715" t="s">
        <v>94</v>
      </c>
      <c r="J70" s="716" t="s">
        <v>76</v>
      </c>
      <c r="K70" s="269"/>
      <c r="M70" s="269"/>
    </row>
    <row r="71" spans="2:13" x14ac:dyDescent="0.25">
      <c r="B71" s="167">
        <v>2021</v>
      </c>
      <c r="C71" s="635" t="s">
        <v>5</v>
      </c>
      <c r="D71" s="715">
        <v>0.64696892511462056</v>
      </c>
      <c r="E71" s="715">
        <v>0.73441734417344184</v>
      </c>
      <c r="F71" s="715">
        <v>0.69833729216152007</v>
      </c>
      <c r="G71" s="715">
        <v>0.8</v>
      </c>
      <c r="H71" s="715" t="s">
        <v>76</v>
      </c>
      <c r="I71" s="715" t="s">
        <v>94</v>
      </c>
      <c r="J71" s="716">
        <v>0.48684210526315796</v>
      </c>
      <c r="K71" s="269"/>
      <c r="M71" s="269"/>
    </row>
    <row r="72" spans="2:13" ht="16.5" thickBot="1" x14ac:dyDescent="0.3">
      <c r="B72" s="629"/>
      <c r="C72" s="635" t="s">
        <v>6</v>
      </c>
      <c r="D72" s="715">
        <v>0.35303107488537955</v>
      </c>
      <c r="E72" s="715">
        <v>0.26558265582655827</v>
      </c>
      <c r="F72" s="715">
        <v>0.30166270783847976</v>
      </c>
      <c r="G72" s="715">
        <v>0.2</v>
      </c>
      <c r="H72" s="715" t="s">
        <v>76</v>
      </c>
      <c r="I72" s="715" t="s">
        <v>94</v>
      </c>
      <c r="J72" s="716">
        <v>0.51315789473684215</v>
      </c>
      <c r="K72" s="269"/>
      <c r="M72" s="269"/>
    </row>
    <row r="73" spans="2:13" x14ac:dyDescent="0.25">
      <c r="B73" s="167">
        <v>2022</v>
      </c>
      <c r="C73" s="635" t="s">
        <v>5</v>
      </c>
      <c r="D73" s="715">
        <v>0.64153132250580047</v>
      </c>
      <c r="E73" s="715">
        <v>0.72654596755231604</v>
      </c>
      <c r="F73" s="715">
        <v>0.68877551020408168</v>
      </c>
      <c r="G73" s="715">
        <v>0.4210526315789474</v>
      </c>
      <c r="H73" s="715" t="s">
        <v>76</v>
      </c>
      <c r="I73" s="715" t="s">
        <v>94</v>
      </c>
      <c r="J73" s="716">
        <v>0.54629629629629628</v>
      </c>
      <c r="K73" s="269"/>
      <c r="M73" s="269"/>
    </row>
    <row r="74" spans="2:13" ht="16.5" thickBot="1" x14ac:dyDescent="0.3">
      <c r="B74" s="629"/>
      <c r="C74" s="635" t="s">
        <v>6</v>
      </c>
      <c r="D74" s="715">
        <v>0.35846867749419947</v>
      </c>
      <c r="E74" s="715">
        <v>0.27345403244768401</v>
      </c>
      <c r="F74" s="715">
        <v>0.31122448979591838</v>
      </c>
      <c r="G74" s="715">
        <v>0.57894736842105265</v>
      </c>
      <c r="H74" s="715" t="s">
        <v>76</v>
      </c>
      <c r="I74" s="715" t="s">
        <v>94</v>
      </c>
      <c r="J74" s="716">
        <v>0.45370370370370372</v>
      </c>
      <c r="K74" s="269"/>
      <c r="M74" s="269"/>
    </row>
    <row r="75" spans="2:13" x14ac:dyDescent="0.25">
      <c r="B75" s="167">
        <v>2023</v>
      </c>
      <c r="C75" s="635" t="s">
        <v>5</v>
      </c>
      <c r="D75" s="715">
        <v>0.64660670482420268</v>
      </c>
      <c r="E75" s="715">
        <v>0.71645984546944519</v>
      </c>
      <c r="F75" s="715">
        <v>0.66821705426356592</v>
      </c>
      <c r="G75" s="715">
        <v>0.57142857142857151</v>
      </c>
      <c r="H75" s="715" t="s">
        <v>76</v>
      </c>
      <c r="I75" s="715" t="s">
        <v>94</v>
      </c>
      <c r="J75" s="716">
        <v>0.52941176470588236</v>
      </c>
      <c r="K75" s="269"/>
      <c r="M75" s="269"/>
    </row>
    <row r="76" spans="2:13" ht="16.5" thickBot="1" x14ac:dyDescent="0.3">
      <c r="B76" s="629"/>
      <c r="C76" s="635" t="s">
        <v>6</v>
      </c>
      <c r="D76" s="715">
        <v>0.35339329517579721</v>
      </c>
      <c r="E76" s="715">
        <v>0.28354015453055492</v>
      </c>
      <c r="F76" s="715">
        <v>0.33178294573643413</v>
      </c>
      <c r="G76" s="715">
        <v>0.4285714285714286</v>
      </c>
      <c r="H76" s="715" t="s">
        <v>76</v>
      </c>
      <c r="I76" s="715" t="s">
        <v>94</v>
      </c>
      <c r="J76" s="716">
        <v>0.4705882352941177</v>
      </c>
      <c r="K76" s="269"/>
      <c r="M76" s="271"/>
    </row>
    <row r="77" spans="2:13" x14ac:dyDescent="0.25">
      <c r="B77" s="167">
        <v>2024</v>
      </c>
      <c r="C77" s="635" t="s">
        <v>5</v>
      </c>
      <c r="D77" s="715">
        <v>0.66579683131407263</v>
      </c>
      <c r="E77" s="715">
        <v>0.70669153648869198</v>
      </c>
      <c r="F77" s="715">
        <v>0.70329670329670335</v>
      </c>
      <c r="G77" s="715">
        <v>0.48484848484848486</v>
      </c>
      <c r="H77" s="715" t="s">
        <v>76</v>
      </c>
      <c r="I77" s="715" t="s">
        <v>94</v>
      </c>
      <c r="J77" s="716">
        <v>0.51923076923076927</v>
      </c>
      <c r="K77" s="269"/>
      <c r="M77" s="271"/>
    </row>
    <row r="78" spans="2:13" x14ac:dyDescent="0.25">
      <c r="B78" s="632"/>
      <c r="C78" s="636" t="s">
        <v>6</v>
      </c>
      <c r="D78" s="717">
        <v>0.33420316868592725</v>
      </c>
      <c r="E78" s="717">
        <v>0.29330846351130796</v>
      </c>
      <c r="F78" s="717">
        <v>0.2967032967032967</v>
      </c>
      <c r="G78" s="717">
        <v>0.51515151515151514</v>
      </c>
      <c r="H78" s="717" t="s">
        <v>76</v>
      </c>
      <c r="I78" s="717" t="s">
        <v>94</v>
      </c>
      <c r="J78" s="718">
        <v>0.48076923076923078</v>
      </c>
      <c r="K78" s="269"/>
      <c r="M78" s="271"/>
    </row>
    <row r="79" spans="2:13" x14ac:dyDescent="0.25">
      <c r="B79" s="822" t="s">
        <v>771</v>
      </c>
      <c r="C79" s="272"/>
      <c r="D79" s="272"/>
      <c r="M79" s="270"/>
    </row>
    <row r="80" spans="2:13" x14ac:dyDescent="0.25">
      <c r="B80" s="823" t="s">
        <v>1151</v>
      </c>
      <c r="C80" s="272"/>
      <c r="D80" s="272"/>
      <c r="M80" s="270"/>
    </row>
    <row r="81" spans="2:13" x14ac:dyDescent="0.25">
      <c r="B81" s="264"/>
      <c r="C81" s="272"/>
      <c r="D81" s="272"/>
      <c r="M81" s="270"/>
    </row>
    <row r="82" spans="2:13" x14ac:dyDescent="0.25">
      <c r="B82" s="261" t="s">
        <v>947</v>
      </c>
      <c r="M82" s="269"/>
    </row>
    <row r="83" spans="2:13" ht="51.75" thickBot="1" x14ac:dyDescent="0.3">
      <c r="B83" s="592" t="s">
        <v>83</v>
      </c>
      <c r="C83" s="592" t="s">
        <v>100</v>
      </c>
      <c r="D83" s="748" t="s">
        <v>1014</v>
      </c>
      <c r="E83" s="748" t="s">
        <v>1015</v>
      </c>
      <c r="F83" s="748" t="s">
        <v>1016</v>
      </c>
      <c r="G83" s="592" t="s">
        <v>66</v>
      </c>
      <c r="H83" s="592" t="s">
        <v>77</v>
      </c>
      <c r="I83" s="592" t="s">
        <v>75</v>
      </c>
      <c r="J83" s="595" t="s">
        <v>78</v>
      </c>
      <c r="M83" s="269"/>
    </row>
    <row r="84" spans="2:13" x14ac:dyDescent="0.25">
      <c r="B84" s="167">
        <v>2013</v>
      </c>
      <c r="C84" s="635" t="s">
        <v>79</v>
      </c>
      <c r="D84" s="715">
        <v>0.12602365787079162</v>
      </c>
      <c r="E84" s="715">
        <v>3.7869822485207101E-2</v>
      </c>
      <c r="F84" s="715">
        <v>4.6979865771812082E-2</v>
      </c>
      <c r="G84" s="715">
        <v>3.125E-2</v>
      </c>
      <c r="H84" s="715" t="s">
        <v>76</v>
      </c>
      <c r="I84" s="715" t="s">
        <v>94</v>
      </c>
      <c r="J84" s="716"/>
      <c r="M84" s="269"/>
    </row>
    <row r="85" spans="2:13" x14ac:dyDescent="0.25">
      <c r="B85" s="593"/>
      <c r="C85" s="635" t="s">
        <v>80</v>
      </c>
      <c r="D85" s="715">
        <v>0.20905368516833484</v>
      </c>
      <c r="E85" s="715">
        <v>0.13816568047337277</v>
      </c>
      <c r="F85" s="715">
        <v>0.23042505592841164</v>
      </c>
      <c r="G85" s="715">
        <v>0.34375</v>
      </c>
      <c r="H85" s="715" t="s">
        <v>76</v>
      </c>
      <c r="I85" s="715" t="s">
        <v>94</v>
      </c>
      <c r="J85" s="716"/>
      <c r="M85" s="269"/>
    </row>
    <row r="86" spans="2:13" x14ac:dyDescent="0.25">
      <c r="B86" s="593"/>
      <c r="C86" s="635" t="s">
        <v>81</v>
      </c>
      <c r="D86" s="715">
        <v>0.33507734303912651</v>
      </c>
      <c r="E86" s="715">
        <v>0.29082840236686391</v>
      </c>
      <c r="F86" s="715">
        <v>0.43176733780760629</v>
      </c>
      <c r="G86" s="715">
        <v>0.4375</v>
      </c>
      <c r="H86" s="715" t="s">
        <v>76</v>
      </c>
      <c r="I86" s="715" t="s">
        <v>94</v>
      </c>
      <c r="J86" s="716"/>
      <c r="M86" s="269"/>
    </row>
    <row r="87" spans="2:13" ht="16.5" thickBot="1" x14ac:dyDescent="0.3">
      <c r="B87" s="637"/>
      <c r="C87" s="635" t="s">
        <v>82</v>
      </c>
      <c r="D87" s="715">
        <v>0.32984531392174704</v>
      </c>
      <c r="E87" s="715">
        <v>0.53313609467455625</v>
      </c>
      <c r="F87" s="715">
        <v>0.29082774049217003</v>
      </c>
      <c r="G87" s="715">
        <v>0.1875</v>
      </c>
      <c r="H87" s="715" t="s">
        <v>76</v>
      </c>
      <c r="I87" s="715" t="s">
        <v>94</v>
      </c>
      <c r="J87" s="716"/>
      <c r="M87" s="269"/>
    </row>
    <row r="88" spans="2:13" x14ac:dyDescent="0.25">
      <c r="B88" s="167">
        <v>2014</v>
      </c>
      <c r="C88" s="635" t="s">
        <v>79</v>
      </c>
      <c r="D88" s="715">
        <v>0.13116410670978174</v>
      </c>
      <c r="E88" s="715">
        <v>3.8834951456310683E-2</v>
      </c>
      <c r="F88" s="715">
        <v>3.5343035343035345E-2</v>
      </c>
      <c r="G88" s="715">
        <v>0</v>
      </c>
      <c r="H88" s="715" t="s">
        <v>76</v>
      </c>
      <c r="I88" s="715" t="s">
        <v>94</v>
      </c>
      <c r="J88" s="716"/>
      <c r="M88" s="269"/>
    </row>
    <row r="89" spans="2:13" x14ac:dyDescent="0.25">
      <c r="B89" s="593"/>
      <c r="C89" s="635" t="s">
        <v>80</v>
      </c>
      <c r="D89" s="715">
        <v>0.21827000808407437</v>
      </c>
      <c r="E89" s="715">
        <v>0.13420902341519134</v>
      </c>
      <c r="F89" s="715">
        <v>0.20374220374220375</v>
      </c>
      <c r="G89" s="715">
        <v>0.1851851851851852</v>
      </c>
      <c r="H89" s="715" t="s">
        <v>76</v>
      </c>
      <c r="I89" s="715" t="s">
        <v>94</v>
      </c>
      <c r="J89" s="716"/>
      <c r="M89" s="269"/>
    </row>
    <row r="90" spans="2:13" x14ac:dyDescent="0.25">
      <c r="B90" s="593"/>
      <c r="C90" s="635" t="s">
        <v>81</v>
      </c>
      <c r="D90" s="715">
        <v>0.33084074373484235</v>
      </c>
      <c r="E90" s="715">
        <v>0.29383209594517418</v>
      </c>
      <c r="F90" s="715">
        <v>0.38669438669438672</v>
      </c>
      <c r="G90" s="715">
        <v>0.33333333333333337</v>
      </c>
      <c r="H90" s="715" t="s">
        <v>76</v>
      </c>
      <c r="I90" s="715" t="s">
        <v>94</v>
      </c>
      <c r="J90" s="716"/>
      <c r="M90" s="271"/>
    </row>
    <row r="91" spans="2:13" ht="16.5" thickBot="1" x14ac:dyDescent="0.3">
      <c r="B91" s="637"/>
      <c r="C91" s="635" t="s">
        <v>82</v>
      </c>
      <c r="D91" s="715">
        <v>0.31972514147130154</v>
      </c>
      <c r="E91" s="715">
        <v>0.53312392918332385</v>
      </c>
      <c r="F91" s="715">
        <v>0.37422037422037424</v>
      </c>
      <c r="G91" s="715">
        <v>0.48148148148148145</v>
      </c>
      <c r="H91" s="715" t="s">
        <v>76</v>
      </c>
      <c r="I91" s="715" t="s">
        <v>94</v>
      </c>
      <c r="J91" s="716"/>
      <c r="M91" s="270"/>
    </row>
    <row r="92" spans="2:13" x14ac:dyDescent="0.25">
      <c r="B92" s="167">
        <v>2015</v>
      </c>
      <c r="C92" s="635" t="s">
        <v>79</v>
      </c>
      <c r="D92" s="715">
        <v>0.12931034482758619</v>
      </c>
      <c r="E92" s="715">
        <v>3.5794183445190156E-2</v>
      </c>
      <c r="F92" s="715">
        <v>4.0733197556008155E-2</v>
      </c>
      <c r="G92" s="715">
        <v>9.0909090909090912E-2</v>
      </c>
      <c r="H92" s="715" t="s">
        <v>76</v>
      </c>
      <c r="I92" s="715" t="s">
        <v>94</v>
      </c>
      <c r="J92" s="716"/>
      <c r="M92" s="269"/>
    </row>
    <row r="93" spans="2:13" x14ac:dyDescent="0.25">
      <c r="B93" s="593"/>
      <c r="C93" s="635" t="s">
        <v>80</v>
      </c>
      <c r="D93" s="715">
        <v>0.2128352490421456</v>
      </c>
      <c r="E93" s="715">
        <v>0.12723713646532439</v>
      </c>
      <c r="F93" s="715">
        <v>0.18329938900203668</v>
      </c>
      <c r="G93" s="715">
        <v>0.20454545454545456</v>
      </c>
      <c r="H93" s="715" t="s">
        <v>76</v>
      </c>
      <c r="I93" s="715" t="s">
        <v>94</v>
      </c>
      <c r="J93" s="716"/>
      <c r="M93" s="269"/>
    </row>
    <row r="94" spans="2:13" x14ac:dyDescent="0.25">
      <c r="B94" s="593"/>
      <c r="C94" s="635" t="s">
        <v>81</v>
      </c>
      <c r="D94" s="715">
        <v>0.33180076628352489</v>
      </c>
      <c r="E94" s="715">
        <v>0.29697986577181207</v>
      </c>
      <c r="F94" s="715">
        <v>0.39103869653767825</v>
      </c>
      <c r="G94" s="715">
        <v>0.34090909090909094</v>
      </c>
      <c r="H94" s="715" t="s">
        <v>76</v>
      </c>
      <c r="I94" s="715" t="s">
        <v>94</v>
      </c>
      <c r="J94" s="716"/>
      <c r="M94" s="269"/>
    </row>
    <row r="95" spans="2:13" ht="16.5" thickBot="1" x14ac:dyDescent="0.3">
      <c r="B95" s="637"/>
      <c r="C95" s="635" t="s">
        <v>82</v>
      </c>
      <c r="D95" s="715">
        <v>0.32605363984674329</v>
      </c>
      <c r="E95" s="715">
        <v>0.53998881431767343</v>
      </c>
      <c r="F95" s="715">
        <v>0.38492871690427699</v>
      </c>
      <c r="G95" s="715">
        <v>0.36363636363636365</v>
      </c>
      <c r="H95" s="715" t="s">
        <v>76</v>
      </c>
      <c r="I95" s="715" t="s">
        <v>94</v>
      </c>
      <c r="J95" s="716"/>
      <c r="M95" s="269"/>
    </row>
    <row r="96" spans="2:13" x14ac:dyDescent="0.25">
      <c r="B96" s="167">
        <v>2016</v>
      </c>
      <c r="C96" s="635" t="s">
        <v>79</v>
      </c>
      <c r="D96" s="715">
        <v>0.12117527862208714</v>
      </c>
      <c r="E96" s="715">
        <v>3.4685314685314682E-2</v>
      </c>
      <c r="F96" s="715">
        <v>3.0042918454935626E-2</v>
      </c>
      <c r="G96" s="715">
        <v>2.7777777777777776E-2</v>
      </c>
      <c r="H96" s="715" t="s">
        <v>76</v>
      </c>
      <c r="I96" s="715" t="s">
        <v>94</v>
      </c>
      <c r="J96" s="716"/>
      <c r="M96" s="269"/>
    </row>
    <row r="97" spans="2:13" x14ac:dyDescent="0.25">
      <c r="B97" s="593"/>
      <c r="C97" s="635" t="s">
        <v>80</v>
      </c>
      <c r="D97" s="715">
        <v>0.2010131712259372</v>
      </c>
      <c r="E97" s="715">
        <v>0.12587412587412586</v>
      </c>
      <c r="F97" s="715">
        <v>0.17167381974248927</v>
      </c>
      <c r="G97" s="715">
        <v>0.16666666666666663</v>
      </c>
      <c r="H97" s="715" t="s">
        <v>76</v>
      </c>
      <c r="I97" s="715" t="s">
        <v>94</v>
      </c>
      <c r="J97" s="716"/>
      <c r="M97" s="273"/>
    </row>
    <row r="98" spans="2:13" x14ac:dyDescent="0.25">
      <c r="B98" s="593"/>
      <c r="C98" s="635" t="s">
        <v>81</v>
      </c>
      <c r="D98" s="715">
        <v>0.33920972644376901</v>
      </c>
      <c r="E98" s="715">
        <v>0.29146853146853147</v>
      </c>
      <c r="F98" s="715">
        <v>0.40343347639484983</v>
      </c>
      <c r="G98" s="715">
        <v>0.30555555555555552</v>
      </c>
      <c r="H98" s="715" t="s">
        <v>76</v>
      </c>
      <c r="I98" s="715" t="s">
        <v>94</v>
      </c>
      <c r="J98" s="716"/>
      <c r="M98" s="269"/>
    </row>
    <row r="99" spans="2:13" ht="16.5" thickBot="1" x14ac:dyDescent="0.3">
      <c r="B99" s="637"/>
      <c r="C99" s="635" t="s">
        <v>82</v>
      </c>
      <c r="D99" s="715">
        <v>0.33860182370820668</v>
      </c>
      <c r="E99" s="715">
        <v>0.54797202797202804</v>
      </c>
      <c r="F99" s="715">
        <v>0.39484978540772531</v>
      </c>
      <c r="G99" s="715">
        <v>0.5</v>
      </c>
      <c r="H99" s="715" t="s">
        <v>76</v>
      </c>
      <c r="I99" s="715" t="s">
        <v>94</v>
      </c>
      <c r="J99" s="716"/>
      <c r="M99" s="269"/>
    </row>
    <row r="100" spans="2:13" x14ac:dyDescent="0.25">
      <c r="B100" s="167">
        <v>2017</v>
      </c>
      <c r="C100" s="635" t="s">
        <v>79</v>
      </c>
      <c r="D100" s="715">
        <v>0.12676317743132887</v>
      </c>
      <c r="E100" s="715">
        <v>3.3878504672897193E-2</v>
      </c>
      <c r="F100" s="715">
        <v>4.2168674698795178E-2</v>
      </c>
      <c r="G100" s="715">
        <v>2.7027027027027025E-2</v>
      </c>
      <c r="H100" s="715" t="s">
        <v>76</v>
      </c>
      <c r="I100" s="715" t="s">
        <v>94</v>
      </c>
      <c r="J100" s="716"/>
      <c r="M100" s="269"/>
    </row>
    <row r="101" spans="2:13" x14ac:dyDescent="0.25">
      <c r="B101" s="593"/>
      <c r="C101" s="635" t="s">
        <v>80</v>
      </c>
      <c r="D101" s="715">
        <v>0.20805493689680771</v>
      </c>
      <c r="E101" s="715">
        <v>0.12587616822429906</v>
      </c>
      <c r="F101" s="715">
        <v>0.16666666666666669</v>
      </c>
      <c r="G101" s="715">
        <v>0.1081081081081081</v>
      </c>
      <c r="H101" s="715" t="s">
        <v>76</v>
      </c>
      <c r="I101" s="715" t="s">
        <v>94</v>
      </c>
      <c r="J101" s="716"/>
      <c r="M101" s="271"/>
    </row>
    <row r="102" spans="2:13" x14ac:dyDescent="0.25">
      <c r="B102" s="593"/>
      <c r="C102" s="635" t="s">
        <v>81</v>
      </c>
      <c r="D102" s="715">
        <v>0.34446919079435778</v>
      </c>
      <c r="E102" s="715">
        <v>0.27862149532710279</v>
      </c>
      <c r="F102" s="715">
        <v>0.39156626506024095</v>
      </c>
      <c r="G102" s="715">
        <v>0.35135135135135137</v>
      </c>
      <c r="H102" s="715" t="s">
        <v>76</v>
      </c>
      <c r="I102" s="715" t="s">
        <v>94</v>
      </c>
      <c r="J102" s="716"/>
      <c r="M102" s="270"/>
    </row>
    <row r="103" spans="2:13" ht="16.5" thickBot="1" x14ac:dyDescent="0.3">
      <c r="B103" s="637"/>
      <c r="C103" s="635" t="s">
        <v>82</v>
      </c>
      <c r="D103" s="715">
        <v>0.32071269487750553</v>
      </c>
      <c r="E103" s="715">
        <v>0.56162383177570097</v>
      </c>
      <c r="F103" s="715">
        <v>0.39959839357429722</v>
      </c>
      <c r="G103" s="715">
        <v>0.51351351351351349</v>
      </c>
      <c r="H103" s="715" t="s">
        <v>76</v>
      </c>
      <c r="I103" s="715" t="s">
        <v>94</v>
      </c>
      <c r="J103" s="716"/>
      <c r="M103" s="269"/>
    </row>
    <row r="104" spans="2:13" x14ac:dyDescent="0.25">
      <c r="B104" s="167">
        <v>2018</v>
      </c>
      <c r="C104" s="635" t="s">
        <v>79</v>
      </c>
      <c r="D104" s="715">
        <v>0.11735474006116207</v>
      </c>
      <c r="E104" s="715">
        <v>2.7373068432671083E-2</v>
      </c>
      <c r="F104" s="715">
        <v>2.245250431778929E-2</v>
      </c>
      <c r="G104" s="715">
        <v>0</v>
      </c>
      <c r="H104" s="715" t="s">
        <v>76</v>
      </c>
      <c r="I104" s="715" t="s">
        <v>94</v>
      </c>
      <c r="J104" s="716" t="s">
        <v>98</v>
      </c>
      <c r="M104" s="269"/>
    </row>
    <row r="105" spans="2:13" x14ac:dyDescent="0.25">
      <c r="B105" s="593"/>
      <c r="C105" s="635" t="s">
        <v>80</v>
      </c>
      <c r="D105" s="715">
        <v>0.202217125382263</v>
      </c>
      <c r="E105" s="715">
        <v>0.12207505518763798</v>
      </c>
      <c r="F105" s="715">
        <v>0.17616580310880828</v>
      </c>
      <c r="G105" s="715">
        <v>0.19565217391304349</v>
      </c>
      <c r="H105" s="715" t="s">
        <v>76</v>
      </c>
      <c r="I105" s="715" t="s">
        <v>94</v>
      </c>
      <c r="J105" s="716" t="s">
        <v>98</v>
      </c>
      <c r="M105" s="274"/>
    </row>
    <row r="106" spans="2:13" x14ac:dyDescent="0.25">
      <c r="B106" s="593"/>
      <c r="C106" s="635" t="s">
        <v>81</v>
      </c>
      <c r="D106" s="715">
        <v>0.3618119266055046</v>
      </c>
      <c r="E106" s="715">
        <v>0.28498896247240618</v>
      </c>
      <c r="F106" s="715">
        <v>0.45595854922279794</v>
      </c>
      <c r="G106" s="715">
        <v>0.2608695652173913</v>
      </c>
      <c r="H106" s="715" t="s">
        <v>76</v>
      </c>
      <c r="I106" s="715" t="s">
        <v>94</v>
      </c>
      <c r="J106" s="716" t="s">
        <v>98</v>
      </c>
      <c r="M106" s="269"/>
    </row>
    <row r="107" spans="2:13" ht="16.5" thickBot="1" x14ac:dyDescent="0.3">
      <c r="B107" s="637"/>
      <c r="C107" s="635" t="s">
        <v>82</v>
      </c>
      <c r="D107" s="715">
        <v>0.31861620795107032</v>
      </c>
      <c r="E107" s="715">
        <v>0.56556291390728486</v>
      </c>
      <c r="F107" s="715">
        <v>0.34542314335060448</v>
      </c>
      <c r="G107" s="715">
        <v>0.54347826086956519</v>
      </c>
      <c r="H107" s="715" t="s">
        <v>76</v>
      </c>
      <c r="I107" s="715" t="s">
        <v>94</v>
      </c>
      <c r="J107" s="716" t="s">
        <v>98</v>
      </c>
      <c r="M107" s="274"/>
    </row>
    <row r="108" spans="2:13" x14ac:dyDescent="0.25">
      <c r="B108" s="167">
        <v>2019</v>
      </c>
      <c r="C108" s="635" t="s">
        <v>79</v>
      </c>
      <c r="D108" s="715">
        <v>0.11700680272108845</v>
      </c>
      <c r="E108" s="715">
        <v>2.63042525208242E-2</v>
      </c>
      <c r="F108" s="715">
        <v>1.6366612111292963E-3</v>
      </c>
      <c r="G108" s="715">
        <v>0</v>
      </c>
      <c r="H108" s="715" t="s">
        <v>76</v>
      </c>
      <c r="I108" s="715" t="s">
        <v>94</v>
      </c>
      <c r="J108" s="716" t="s">
        <v>76</v>
      </c>
      <c r="M108" s="269"/>
    </row>
    <row r="109" spans="2:13" x14ac:dyDescent="0.25">
      <c r="B109" s="593"/>
      <c r="C109" s="635" t="s">
        <v>80</v>
      </c>
      <c r="D109" s="715">
        <v>0.19710884353741498</v>
      </c>
      <c r="E109" s="715">
        <v>0.12428759316089436</v>
      </c>
      <c r="F109" s="715">
        <v>0.19639934533551556</v>
      </c>
      <c r="G109" s="715">
        <v>0.1111111111111111</v>
      </c>
      <c r="H109" s="715" t="s">
        <v>76</v>
      </c>
      <c r="I109" s="715" t="s">
        <v>94</v>
      </c>
      <c r="J109" s="716" t="s">
        <v>76</v>
      </c>
      <c r="M109" s="274"/>
    </row>
    <row r="110" spans="2:13" x14ac:dyDescent="0.25">
      <c r="B110" s="593"/>
      <c r="C110" s="635" t="s">
        <v>81</v>
      </c>
      <c r="D110" s="715">
        <v>0.36479591836734698</v>
      </c>
      <c r="E110" s="715">
        <v>0.29767645769399387</v>
      </c>
      <c r="F110" s="715">
        <v>0.47135842880523732</v>
      </c>
      <c r="G110" s="715">
        <v>0.58333333333333326</v>
      </c>
      <c r="H110" s="715" t="s">
        <v>76</v>
      </c>
      <c r="I110" s="715" t="s">
        <v>94</v>
      </c>
      <c r="J110" s="716" t="s">
        <v>76</v>
      </c>
      <c r="M110" s="269"/>
    </row>
    <row r="111" spans="2:13" ht="16.5" thickBot="1" x14ac:dyDescent="0.3">
      <c r="B111" s="637"/>
      <c r="C111" s="635" t="s">
        <v>82</v>
      </c>
      <c r="D111" s="715">
        <v>0.32108843537414972</v>
      </c>
      <c r="E111" s="715">
        <v>0.55173169662428756</v>
      </c>
      <c r="F111" s="715">
        <v>0.33060556464811791</v>
      </c>
      <c r="G111" s="715">
        <v>0.30555555555555552</v>
      </c>
      <c r="H111" s="715" t="s">
        <v>76</v>
      </c>
      <c r="I111" s="715" t="s">
        <v>94</v>
      </c>
      <c r="J111" s="716" t="s">
        <v>76</v>
      </c>
      <c r="M111" s="269"/>
    </row>
    <row r="112" spans="2:13" x14ac:dyDescent="0.25">
      <c r="B112" s="167">
        <v>2020</v>
      </c>
      <c r="C112" s="635" t="s">
        <v>79</v>
      </c>
      <c r="D112" s="715">
        <v>0.11109217924689045</v>
      </c>
      <c r="E112" s="715">
        <v>2.2172452407614781E-2</v>
      </c>
      <c r="F112" s="715">
        <v>2.8776978417266185E-2</v>
      </c>
      <c r="G112" s="715">
        <v>0</v>
      </c>
      <c r="H112" s="715" t="s">
        <v>76</v>
      </c>
      <c r="I112" s="715" t="s">
        <v>94</v>
      </c>
      <c r="J112" s="716">
        <v>2.3255813953488372E-2</v>
      </c>
      <c r="M112" s="271"/>
    </row>
    <row r="113" spans="2:13" x14ac:dyDescent="0.25">
      <c r="B113" s="593"/>
      <c r="C113" s="635" t="s">
        <v>80</v>
      </c>
      <c r="D113" s="715">
        <v>0.21349463281649342</v>
      </c>
      <c r="E113" s="715">
        <v>0.12609182530795071</v>
      </c>
      <c r="F113" s="715">
        <v>0.17026378896882494</v>
      </c>
      <c r="G113" s="715">
        <v>0.16666666666666663</v>
      </c>
      <c r="H113" s="715" t="s">
        <v>76</v>
      </c>
      <c r="I113" s="715" t="s">
        <v>94</v>
      </c>
      <c r="J113" s="716">
        <v>0.53488372093023262</v>
      </c>
      <c r="M113" s="270"/>
    </row>
    <row r="114" spans="2:13" x14ac:dyDescent="0.25">
      <c r="B114" s="593"/>
      <c r="C114" s="635" t="s">
        <v>81</v>
      </c>
      <c r="D114" s="715">
        <v>0.36973930822968137</v>
      </c>
      <c r="E114" s="715">
        <v>0.29899216125419931</v>
      </c>
      <c r="F114" s="715">
        <v>0.46762589928057557</v>
      </c>
      <c r="G114" s="715">
        <v>0.33333333333333326</v>
      </c>
      <c r="H114" s="715" t="s">
        <v>76</v>
      </c>
      <c r="I114" s="715" t="s">
        <v>94</v>
      </c>
      <c r="J114" s="716">
        <v>0.30232558139534882</v>
      </c>
    </row>
    <row r="115" spans="2:13" ht="16.5" thickBot="1" x14ac:dyDescent="0.3">
      <c r="B115" s="637"/>
      <c r="C115" s="635" t="s">
        <v>82</v>
      </c>
      <c r="D115" s="715">
        <v>0.30567387970693471</v>
      </c>
      <c r="E115" s="715">
        <v>0.55274356103023514</v>
      </c>
      <c r="F115" s="715">
        <v>0.33333333333333337</v>
      </c>
      <c r="G115" s="715">
        <v>0.5</v>
      </c>
      <c r="H115" s="715" t="s">
        <v>76</v>
      </c>
      <c r="I115" s="715" t="s">
        <v>94</v>
      </c>
      <c r="J115" s="716">
        <v>0.13953488372093023</v>
      </c>
    </row>
    <row r="116" spans="2:13" x14ac:dyDescent="0.25">
      <c r="B116" s="167">
        <v>2021</v>
      </c>
      <c r="C116" s="635" t="s">
        <v>79</v>
      </c>
      <c r="D116" s="715">
        <v>0.1020546782136186</v>
      </c>
      <c r="E116" s="715">
        <v>2.1680216802168025E-2</v>
      </c>
      <c r="F116" s="715">
        <v>3.0878859857482181E-2</v>
      </c>
      <c r="G116" s="715">
        <v>0.1</v>
      </c>
      <c r="H116" s="715" t="s">
        <v>76</v>
      </c>
      <c r="I116" s="715" t="s">
        <v>94</v>
      </c>
      <c r="J116" s="716">
        <v>3.9473684210526321E-2</v>
      </c>
    </row>
    <row r="117" spans="2:13" x14ac:dyDescent="0.25">
      <c r="B117" s="593"/>
      <c r="C117" s="635" t="s">
        <v>80</v>
      </c>
      <c r="D117" s="715">
        <v>0.20988283239938871</v>
      </c>
      <c r="E117" s="715">
        <v>0.12488708220415537</v>
      </c>
      <c r="F117" s="715">
        <v>0.14014251781472684</v>
      </c>
      <c r="G117" s="715">
        <v>0.05</v>
      </c>
      <c r="H117" s="715" t="s">
        <v>76</v>
      </c>
      <c r="I117" s="715" t="s">
        <v>94</v>
      </c>
      <c r="J117" s="716">
        <v>0.25</v>
      </c>
    </row>
    <row r="118" spans="2:13" x14ac:dyDescent="0.25">
      <c r="B118" s="593"/>
      <c r="C118" s="635" t="s">
        <v>81</v>
      </c>
      <c r="D118" s="715">
        <v>0.37731363559178127</v>
      </c>
      <c r="E118" s="715">
        <v>0.31233062330623307</v>
      </c>
      <c r="F118" s="715">
        <v>0.50593824228028506</v>
      </c>
      <c r="G118" s="715">
        <v>0.3</v>
      </c>
      <c r="H118" s="715" t="s">
        <v>76</v>
      </c>
      <c r="I118" s="715" t="s">
        <v>94</v>
      </c>
      <c r="J118" s="716">
        <v>0.48684210526315796</v>
      </c>
    </row>
    <row r="119" spans="2:13" ht="16.5" thickBot="1" x14ac:dyDescent="0.3">
      <c r="B119" s="637"/>
      <c r="C119" s="635" t="s">
        <v>82</v>
      </c>
      <c r="D119" s="715">
        <v>0.31074885379521144</v>
      </c>
      <c r="E119" s="715">
        <v>0.54110207768744356</v>
      </c>
      <c r="F119" s="715">
        <v>0.32304038004750596</v>
      </c>
      <c r="G119" s="715">
        <v>0.55000000000000004</v>
      </c>
      <c r="H119" s="715" t="s">
        <v>76</v>
      </c>
      <c r="I119" s="715" t="s">
        <v>94</v>
      </c>
      <c r="J119" s="716">
        <v>0.22368421052631582</v>
      </c>
    </row>
    <row r="120" spans="2:13" x14ac:dyDescent="0.25">
      <c r="B120" s="167">
        <v>2022</v>
      </c>
      <c r="C120" s="635" t="s">
        <v>79</v>
      </c>
      <c r="D120" s="715">
        <v>9.7779250911501484E-2</v>
      </c>
      <c r="E120" s="715">
        <v>2.2807430049376912E-2</v>
      </c>
      <c r="F120" s="715">
        <v>2.8911564625850338E-2</v>
      </c>
      <c r="G120" s="715">
        <v>0</v>
      </c>
      <c r="H120" s="715" t="s">
        <v>76</v>
      </c>
      <c r="I120" s="715" t="s">
        <v>94</v>
      </c>
      <c r="J120" s="716">
        <v>4.6296296296296301E-2</v>
      </c>
    </row>
    <row r="121" spans="2:13" x14ac:dyDescent="0.25">
      <c r="B121" s="593"/>
      <c r="C121" s="635" t="s">
        <v>80</v>
      </c>
      <c r="D121" s="715">
        <v>0.20069605568445475</v>
      </c>
      <c r="E121" s="715">
        <v>0.12109099459205268</v>
      </c>
      <c r="F121" s="715">
        <v>0.11734693877551021</v>
      </c>
      <c r="G121" s="715">
        <v>0.15789473684210528</v>
      </c>
      <c r="H121" s="715" t="s">
        <v>76</v>
      </c>
      <c r="I121" s="715" t="s">
        <v>94</v>
      </c>
      <c r="J121" s="716">
        <v>0.28703703703703703</v>
      </c>
    </row>
    <row r="122" spans="2:13" x14ac:dyDescent="0.25">
      <c r="B122" s="593"/>
      <c r="C122" s="635" t="s">
        <v>81</v>
      </c>
      <c r="D122" s="715">
        <v>0.38001325820351339</v>
      </c>
      <c r="E122" s="715">
        <v>0.31554197037385379</v>
      </c>
      <c r="F122" s="715">
        <v>0.50510204081632648</v>
      </c>
      <c r="G122" s="715">
        <v>0.31578947368421056</v>
      </c>
      <c r="H122" s="715" t="s">
        <v>76</v>
      </c>
      <c r="I122" s="715" t="s">
        <v>94</v>
      </c>
      <c r="J122" s="716">
        <v>0.40740740740740738</v>
      </c>
    </row>
    <row r="123" spans="2:13" ht="16.5" thickBot="1" x14ac:dyDescent="0.3">
      <c r="B123" s="637"/>
      <c r="C123" s="635" t="s">
        <v>82</v>
      </c>
      <c r="D123" s="715">
        <v>0.32151143520053033</v>
      </c>
      <c r="E123" s="715">
        <v>0.54055960498471667</v>
      </c>
      <c r="F123" s="715">
        <v>0.34863945578231287</v>
      </c>
      <c r="G123" s="715">
        <v>0.52631578947368429</v>
      </c>
      <c r="H123" s="715" t="s">
        <v>76</v>
      </c>
      <c r="I123" s="715" t="s">
        <v>94</v>
      </c>
      <c r="J123" s="716">
        <v>0.2592592592592593</v>
      </c>
    </row>
    <row r="124" spans="2:13" x14ac:dyDescent="0.25">
      <c r="B124" s="167">
        <v>2023</v>
      </c>
      <c r="C124" s="635" t="s">
        <v>79</v>
      </c>
      <c r="D124" s="715">
        <v>9.223221586263286E-2</v>
      </c>
      <c r="E124" s="715">
        <v>2.2008897213767267E-2</v>
      </c>
      <c r="F124" s="715">
        <v>1.3953488372093023E-2</v>
      </c>
      <c r="G124" s="715">
        <v>0</v>
      </c>
      <c r="H124" s="715" t="s">
        <v>76</v>
      </c>
      <c r="I124" s="715" t="s">
        <v>94</v>
      </c>
      <c r="J124" s="716">
        <v>7.0588235294117646E-2</v>
      </c>
    </row>
    <row r="125" spans="2:13" x14ac:dyDescent="0.25">
      <c r="B125" s="593"/>
      <c r="C125" s="635" t="s">
        <v>80</v>
      </c>
      <c r="D125" s="715">
        <v>0.20130825838103025</v>
      </c>
      <c r="E125" s="715">
        <v>0.1116834464996488</v>
      </c>
      <c r="F125" s="715">
        <v>0.12713178294573643</v>
      </c>
      <c r="G125" s="715">
        <v>5.7142857142857141E-2</v>
      </c>
      <c r="H125" s="715" t="s">
        <v>76</v>
      </c>
      <c r="I125" s="715" t="s">
        <v>94</v>
      </c>
      <c r="J125" s="716">
        <v>0.21176470588235294</v>
      </c>
    </row>
    <row r="126" spans="2:13" x14ac:dyDescent="0.25">
      <c r="B126" s="593"/>
      <c r="C126" s="635" t="s">
        <v>81</v>
      </c>
      <c r="D126" s="715">
        <v>0.38626328699918233</v>
      </c>
      <c r="E126" s="715">
        <v>0.31678763755560757</v>
      </c>
      <c r="F126" s="715">
        <v>0.49922480620155035</v>
      </c>
      <c r="G126" s="715">
        <v>0.62857142857142856</v>
      </c>
      <c r="H126" s="715" t="s">
        <v>76</v>
      </c>
      <c r="I126" s="715" t="s">
        <v>94</v>
      </c>
      <c r="J126" s="716">
        <v>0.36470588235294116</v>
      </c>
    </row>
    <row r="127" spans="2:13" ht="16.5" thickBot="1" x14ac:dyDescent="0.3">
      <c r="B127" s="637"/>
      <c r="C127" s="635" t="s">
        <v>82</v>
      </c>
      <c r="D127" s="715">
        <v>0.32019623875715453</v>
      </c>
      <c r="E127" s="715">
        <v>0.54952001873097633</v>
      </c>
      <c r="F127" s="715">
        <v>0.35968992248062015</v>
      </c>
      <c r="G127" s="715">
        <v>0.31428571428571428</v>
      </c>
      <c r="H127" s="715" t="s">
        <v>76</v>
      </c>
      <c r="I127" s="715" t="s">
        <v>94</v>
      </c>
      <c r="J127" s="716">
        <v>0.35294117647058826</v>
      </c>
    </row>
    <row r="128" spans="2:13" x14ac:dyDescent="0.25">
      <c r="B128" s="167">
        <v>2024</v>
      </c>
      <c r="C128" s="635" t="s">
        <v>79</v>
      </c>
      <c r="D128" s="715">
        <v>8.2385834109972023E-2</v>
      </c>
      <c r="E128" s="715">
        <v>2.0517603170902309E-2</v>
      </c>
      <c r="F128" s="715">
        <v>2.3351648351648352E-2</v>
      </c>
      <c r="G128" s="715">
        <v>3.0303030303030304E-2</v>
      </c>
      <c r="H128" s="715" t="s">
        <v>76</v>
      </c>
      <c r="I128" s="715" t="s">
        <v>94</v>
      </c>
      <c r="J128" s="716">
        <v>0.10576923076923077</v>
      </c>
    </row>
    <row r="129" spans="2:10" x14ac:dyDescent="0.25">
      <c r="B129" s="593"/>
      <c r="C129" s="635" t="s">
        <v>80</v>
      </c>
      <c r="D129" s="715">
        <v>0.17781919850885367</v>
      </c>
      <c r="E129" s="715">
        <v>0.10538587083236185</v>
      </c>
      <c r="F129" s="715">
        <v>0.14697802197802198</v>
      </c>
      <c r="G129" s="715">
        <v>6.0606060606060608E-2</v>
      </c>
      <c r="H129" s="715" t="s">
        <v>76</v>
      </c>
      <c r="I129" s="715" t="s">
        <v>94</v>
      </c>
      <c r="J129" s="716">
        <v>0.24038461538461539</v>
      </c>
    </row>
    <row r="130" spans="2:10" x14ac:dyDescent="0.25">
      <c r="B130" s="593"/>
      <c r="C130" s="635" t="s">
        <v>81</v>
      </c>
      <c r="D130" s="715">
        <v>0.38564771668219938</v>
      </c>
      <c r="E130" s="715">
        <v>0.3049661925856843</v>
      </c>
      <c r="F130" s="715">
        <v>0.43406593406593408</v>
      </c>
      <c r="G130" s="715">
        <v>0.39393939393939392</v>
      </c>
      <c r="H130" s="715" t="s">
        <v>76</v>
      </c>
      <c r="I130" s="715" t="s">
        <v>94</v>
      </c>
      <c r="J130" s="716">
        <v>0.36538461538461542</v>
      </c>
    </row>
    <row r="131" spans="2:10" x14ac:dyDescent="0.25">
      <c r="B131" s="593"/>
      <c r="C131" s="636" t="s">
        <v>82</v>
      </c>
      <c r="D131" s="717">
        <v>0.35414725069897479</v>
      </c>
      <c r="E131" s="717">
        <v>0.56913033341105146</v>
      </c>
      <c r="F131" s="717">
        <v>0.39560439560439564</v>
      </c>
      <c r="G131" s="717">
        <v>0.51515151515151514</v>
      </c>
      <c r="H131" s="717" t="s">
        <v>76</v>
      </c>
      <c r="I131" s="717" t="s">
        <v>94</v>
      </c>
      <c r="J131" s="718">
        <v>0.28846153846153849</v>
      </c>
    </row>
    <row r="132" spans="2:10" x14ac:dyDescent="0.25">
      <c r="B132" s="822" t="s">
        <v>771</v>
      </c>
    </row>
    <row r="133" spans="2:10" x14ac:dyDescent="0.25">
      <c r="B133" s="823" t="s">
        <v>1151</v>
      </c>
    </row>
    <row r="134" spans="2:10" x14ac:dyDescent="0.25">
      <c r="B134" s="264"/>
    </row>
    <row r="135" spans="2:10" ht="18" x14ac:dyDescent="0.25">
      <c r="B135" s="261" t="s">
        <v>948</v>
      </c>
    </row>
    <row r="136" spans="2:10" ht="64.5" thickBot="1" x14ac:dyDescent="0.3">
      <c r="B136" s="592"/>
      <c r="C136" s="748" t="s">
        <v>1014</v>
      </c>
      <c r="D136" s="748" t="s">
        <v>1015</v>
      </c>
      <c r="E136" s="748" t="s">
        <v>1016</v>
      </c>
      <c r="F136" s="592" t="s">
        <v>66</v>
      </c>
      <c r="G136" s="592" t="s">
        <v>77</v>
      </c>
      <c r="H136" s="592" t="s">
        <v>75</v>
      </c>
      <c r="I136" s="595" t="s">
        <v>78</v>
      </c>
    </row>
    <row r="137" spans="2:10" x14ac:dyDescent="0.25">
      <c r="B137" s="167">
        <v>2011</v>
      </c>
      <c r="C137" s="160">
        <v>591.94000000000005</v>
      </c>
      <c r="D137" s="160">
        <v>1868.9205000000004</v>
      </c>
      <c r="E137" s="160">
        <v>32.83</v>
      </c>
      <c r="F137" s="160" t="s">
        <v>94</v>
      </c>
      <c r="G137" s="160" t="s">
        <v>76</v>
      </c>
      <c r="H137" s="160">
        <v>14.225</v>
      </c>
      <c r="I137" s="305"/>
    </row>
    <row r="138" spans="2:10" ht="26.25" thickBot="1" x14ac:dyDescent="0.3">
      <c r="B138" s="638" t="s">
        <v>622</v>
      </c>
      <c r="C138" s="630"/>
      <c r="D138" s="630"/>
      <c r="E138" s="630"/>
      <c r="F138" s="630"/>
      <c r="G138" s="630"/>
      <c r="H138" s="630"/>
      <c r="I138" s="631"/>
    </row>
    <row r="139" spans="2:10" x14ac:dyDescent="0.25">
      <c r="B139" s="167">
        <v>2012</v>
      </c>
      <c r="C139" s="160">
        <v>596.18000000000006</v>
      </c>
      <c r="D139" s="160">
        <v>1960.16</v>
      </c>
      <c r="E139" s="160">
        <v>36.65</v>
      </c>
      <c r="F139" s="160" t="s">
        <v>94</v>
      </c>
      <c r="G139" s="160" t="s">
        <v>76</v>
      </c>
      <c r="H139" s="160">
        <v>13.725</v>
      </c>
      <c r="I139" s="305"/>
    </row>
    <row r="140" spans="2:10" ht="26.25" thickBot="1" x14ac:dyDescent="0.3">
      <c r="B140" s="638" t="s">
        <v>622</v>
      </c>
      <c r="C140" s="630">
        <f t="shared" ref="C140:H140" si="12">IFERROR((C139-C137)/ABS(C137), "")</f>
        <v>7.1628881305537875E-3</v>
      </c>
      <c r="D140" s="630">
        <f t="shared" si="12"/>
        <v>4.8819358554844712E-2</v>
      </c>
      <c r="E140" s="630">
        <f t="shared" si="12"/>
        <v>0.11635699055741701</v>
      </c>
      <c r="F140" s="630" t="str">
        <f t="shared" si="12"/>
        <v/>
      </c>
      <c r="G140" s="630" t="str">
        <f t="shared" si="12"/>
        <v/>
      </c>
      <c r="H140" s="630">
        <f t="shared" si="12"/>
        <v>-3.5149384885764502E-2</v>
      </c>
      <c r="I140" s="631"/>
    </row>
    <row r="141" spans="2:10" x14ac:dyDescent="0.25">
      <c r="B141" s="167">
        <v>2013</v>
      </c>
      <c r="C141" s="160">
        <v>632.99</v>
      </c>
      <c r="D141" s="160">
        <v>2065.2100000000005</v>
      </c>
      <c r="E141" s="160">
        <v>40.15</v>
      </c>
      <c r="F141" s="160" t="s">
        <v>94</v>
      </c>
      <c r="G141" s="160" t="s">
        <v>76</v>
      </c>
      <c r="H141" s="160">
        <v>16.100000000000001</v>
      </c>
      <c r="I141" s="305"/>
    </row>
    <row r="142" spans="2:10" ht="26.25" thickBot="1" x14ac:dyDescent="0.3">
      <c r="B142" s="638" t="s">
        <v>622</v>
      </c>
      <c r="C142" s="630">
        <f t="shared" ref="C142:H142" si="13">IFERROR((C141-C139)/ABS(C139), "")</f>
        <v>6.1743097722164346E-2</v>
      </c>
      <c r="D142" s="630">
        <f t="shared" si="13"/>
        <v>5.3592563872337157E-2</v>
      </c>
      <c r="E142" s="630">
        <f t="shared" si="13"/>
        <v>9.5497953615279671E-2</v>
      </c>
      <c r="F142" s="630" t="str">
        <f t="shared" si="13"/>
        <v/>
      </c>
      <c r="G142" s="630" t="str">
        <f t="shared" si="13"/>
        <v/>
      </c>
      <c r="H142" s="630">
        <f t="shared" si="13"/>
        <v>0.17304189435336989</v>
      </c>
      <c r="I142" s="631"/>
    </row>
    <row r="143" spans="2:10" x14ac:dyDescent="0.25">
      <c r="B143" s="167">
        <v>2014</v>
      </c>
      <c r="C143" s="160">
        <v>632.9</v>
      </c>
      <c r="D143" s="160">
        <v>2097.84</v>
      </c>
      <c r="E143" s="160">
        <v>44.400000000000006</v>
      </c>
      <c r="F143" s="160" t="s">
        <v>94</v>
      </c>
      <c r="G143" s="160" t="s">
        <v>76</v>
      </c>
      <c r="H143" s="160">
        <v>15.975000000000001</v>
      </c>
      <c r="I143" s="305"/>
    </row>
    <row r="144" spans="2:10" ht="26.25" thickBot="1" x14ac:dyDescent="0.3">
      <c r="B144" s="638" t="s">
        <v>622</v>
      </c>
      <c r="C144" s="630">
        <f t="shared" ref="C144:H144" si="14">IFERROR((C143-C141)/ABS(C141), "")</f>
        <v>-1.4218234095330389E-4</v>
      </c>
      <c r="D144" s="630">
        <f t="shared" si="14"/>
        <v>1.5799846020501374E-2</v>
      </c>
      <c r="E144" s="630">
        <f t="shared" si="14"/>
        <v>0.1058530510585307</v>
      </c>
      <c r="F144" s="630" t="str">
        <f t="shared" si="14"/>
        <v/>
      </c>
      <c r="G144" s="630" t="str">
        <f t="shared" si="14"/>
        <v/>
      </c>
      <c r="H144" s="630">
        <f t="shared" si="14"/>
        <v>-7.7639751552795021E-3</v>
      </c>
      <c r="I144" s="631"/>
    </row>
    <row r="145" spans="2:12" x14ac:dyDescent="0.25">
      <c r="B145" s="167">
        <v>2015</v>
      </c>
      <c r="C145" s="160">
        <v>658.06</v>
      </c>
      <c r="D145" s="160">
        <v>2109.8236000000011</v>
      </c>
      <c r="E145" s="160">
        <v>44.62</v>
      </c>
      <c r="F145" s="160" t="s">
        <v>94</v>
      </c>
      <c r="G145" s="160" t="s">
        <v>76</v>
      </c>
      <c r="H145" s="160">
        <v>16.04</v>
      </c>
      <c r="I145" s="305"/>
    </row>
    <row r="146" spans="2:12" ht="26.25" thickBot="1" x14ac:dyDescent="0.3">
      <c r="B146" s="638" t="s">
        <v>622</v>
      </c>
      <c r="C146" s="630">
        <f t="shared" ref="C146:H146" si="15">IFERROR((C145-C143)/ABS(C143), "")</f>
        <v>3.9753515563280092E-2</v>
      </c>
      <c r="D146" s="630">
        <f t="shared" si="15"/>
        <v>5.7123517522789788E-3</v>
      </c>
      <c r="E146" s="630">
        <f t="shared" si="15"/>
        <v>4.954954954954769E-3</v>
      </c>
      <c r="F146" s="630" t="str">
        <f t="shared" si="15"/>
        <v/>
      </c>
      <c r="G146" s="630" t="str">
        <f t="shared" si="15"/>
        <v/>
      </c>
      <c r="H146" s="630">
        <f t="shared" si="15"/>
        <v>4.0688575899842077E-3</v>
      </c>
      <c r="I146" s="631"/>
    </row>
    <row r="147" spans="2:12" x14ac:dyDescent="0.25">
      <c r="B147" s="167">
        <v>2016</v>
      </c>
      <c r="C147" s="160">
        <v>689.53</v>
      </c>
      <c r="D147" s="160">
        <v>2164.4199999999996</v>
      </c>
      <c r="E147" s="160">
        <v>45.810000000000009</v>
      </c>
      <c r="F147" s="160" t="s">
        <v>94</v>
      </c>
      <c r="G147" s="160" t="s">
        <v>76</v>
      </c>
      <c r="H147" s="160">
        <v>16.049999999999997</v>
      </c>
      <c r="I147" s="305"/>
    </row>
    <row r="148" spans="2:12" ht="26.25" thickBot="1" x14ac:dyDescent="0.3">
      <c r="B148" s="638" t="s">
        <v>622</v>
      </c>
      <c r="C148" s="630">
        <f t="shared" ref="C148:H148" si="16">IFERROR((C147-C145)/ABS(C145), "")</f>
        <v>4.7822387016381529E-2</v>
      </c>
      <c r="D148" s="630">
        <f t="shared" si="16"/>
        <v>2.5877234475905241E-2</v>
      </c>
      <c r="E148" s="630">
        <f t="shared" si="16"/>
        <v>2.6669654863290274E-2</v>
      </c>
      <c r="F148" s="630" t="str">
        <f t="shared" si="16"/>
        <v/>
      </c>
      <c r="G148" s="630" t="str">
        <f t="shared" si="16"/>
        <v/>
      </c>
      <c r="H148" s="630">
        <f t="shared" si="16"/>
        <v>6.2344139650860413E-4</v>
      </c>
      <c r="I148" s="631"/>
    </row>
    <row r="149" spans="2:12" x14ac:dyDescent="0.25">
      <c r="B149" s="167">
        <v>2017</v>
      </c>
      <c r="C149" s="160">
        <v>699.58</v>
      </c>
      <c r="D149" s="160">
        <v>2206.1549999999997</v>
      </c>
      <c r="E149" s="160">
        <v>42.470000000000006</v>
      </c>
      <c r="F149" s="160" t="s">
        <v>94</v>
      </c>
      <c r="G149" s="160" t="s">
        <v>76</v>
      </c>
      <c r="H149" s="160">
        <v>16.079999999999998</v>
      </c>
      <c r="I149" s="305"/>
    </row>
    <row r="150" spans="2:12" ht="26.25" thickBot="1" x14ac:dyDescent="0.3">
      <c r="B150" s="638" t="s">
        <v>622</v>
      </c>
      <c r="C150" s="630">
        <f t="shared" ref="C150:H150" si="17">IFERROR((C149-C147)/ABS(C147), "")</f>
        <v>1.4575145388888183E-2</v>
      </c>
      <c r="D150" s="630">
        <f t="shared" si="17"/>
        <v>1.9282301956182319E-2</v>
      </c>
      <c r="E150" s="630">
        <f t="shared" si="17"/>
        <v>-7.2909845012006175E-2</v>
      </c>
      <c r="F150" s="630" t="str">
        <f t="shared" si="17"/>
        <v/>
      </c>
      <c r="G150" s="630" t="str">
        <f t="shared" si="17"/>
        <v/>
      </c>
      <c r="H150" s="630">
        <f t="shared" si="17"/>
        <v>1.8691588785047441E-3</v>
      </c>
      <c r="I150" s="631"/>
      <c r="L150" s="268"/>
    </row>
    <row r="151" spans="2:12" x14ac:dyDescent="0.25">
      <c r="B151" s="167">
        <v>2018</v>
      </c>
      <c r="C151" s="160">
        <v>730.48999648541212</v>
      </c>
      <c r="D151" s="160">
        <v>2290.5830000000005</v>
      </c>
      <c r="E151" s="160">
        <v>43.990000000000016</v>
      </c>
      <c r="F151" s="160" t="s">
        <v>94</v>
      </c>
      <c r="G151" s="160" t="s">
        <v>76</v>
      </c>
      <c r="H151" s="160">
        <v>16.175000000000001</v>
      </c>
      <c r="I151" s="305" t="s">
        <v>76</v>
      </c>
    </row>
    <row r="152" spans="2:12" ht="26.25" thickBot="1" x14ac:dyDescent="0.3">
      <c r="B152" s="638" t="s">
        <v>622</v>
      </c>
      <c r="C152" s="630">
        <f t="shared" ref="C152:I152" si="18">IFERROR((C151-C149)/ABS(C149), "")</f>
        <v>4.4183648025118039E-2</v>
      </c>
      <c r="D152" s="630">
        <f t="shared" si="18"/>
        <v>3.8269296581609547E-2</v>
      </c>
      <c r="E152" s="630">
        <f t="shared" si="18"/>
        <v>3.5789969390157994E-2</v>
      </c>
      <c r="F152" s="630" t="str">
        <f t="shared" si="18"/>
        <v/>
      </c>
      <c r="G152" s="630" t="str">
        <f t="shared" si="18"/>
        <v/>
      </c>
      <c r="H152" s="630">
        <f t="shared" si="18"/>
        <v>5.907960199005126E-3</v>
      </c>
      <c r="I152" s="631" t="str">
        <f t="shared" si="18"/>
        <v/>
      </c>
    </row>
    <row r="153" spans="2:12" x14ac:dyDescent="0.25">
      <c r="B153" s="167">
        <v>2019</v>
      </c>
      <c r="C153" s="160">
        <v>742.2399999999999</v>
      </c>
      <c r="D153" s="160">
        <v>2291.9214999999999</v>
      </c>
      <c r="E153" s="160">
        <v>46.620000000000005</v>
      </c>
      <c r="F153" s="160" t="s">
        <v>94</v>
      </c>
      <c r="G153" s="160" t="s">
        <v>76</v>
      </c>
      <c r="H153" s="160">
        <v>16.7</v>
      </c>
      <c r="I153" s="305" t="s">
        <v>76</v>
      </c>
    </row>
    <row r="154" spans="2:12" ht="26.25" thickBot="1" x14ac:dyDescent="0.3">
      <c r="B154" s="638" t="s">
        <v>622</v>
      </c>
      <c r="C154" s="630">
        <f t="shared" ref="C154:I154" si="19">IFERROR((C153-C151)/ABS(C151), "")</f>
        <v>1.6085098455995657E-2</v>
      </c>
      <c r="D154" s="630">
        <f t="shared" si="19"/>
        <v>5.8434905000141226E-4</v>
      </c>
      <c r="E154" s="630">
        <f t="shared" si="19"/>
        <v>5.9786315071606894E-2</v>
      </c>
      <c r="F154" s="630" t="str">
        <f t="shared" si="19"/>
        <v/>
      </c>
      <c r="G154" s="630" t="str">
        <f t="shared" si="19"/>
        <v/>
      </c>
      <c r="H154" s="630">
        <f t="shared" si="19"/>
        <v>3.2457496136012273E-2</v>
      </c>
      <c r="I154" s="631" t="str">
        <f t="shared" si="19"/>
        <v/>
      </c>
    </row>
    <row r="155" spans="2:12" x14ac:dyDescent="0.25">
      <c r="B155" s="167">
        <v>2020</v>
      </c>
      <c r="C155" s="160">
        <v>764.48500481858844</v>
      </c>
      <c r="D155" s="160">
        <v>2323.9610000000002</v>
      </c>
      <c r="E155" s="160">
        <v>43.96</v>
      </c>
      <c r="F155" s="160" t="s">
        <v>94</v>
      </c>
      <c r="G155" s="160" t="s">
        <v>76</v>
      </c>
      <c r="H155" s="160">
        <v>16.41</v>
      </c>
      <c r="I155" s="305" t="s">
        <v>94</v>
      </c>
    </row>
    <row r="156" spans="2:12" ht="26.25" thickBot="1" x14ac:dyDescent="0.3">
      <c r="B156" s="638" t="s">
        <v>622</v>
      </c>
      <c r="C156" s="630">
        <f t="shared" ref="C156:I156" si="20">IFERROR((C155-C153)/ABS(C153), "")</f>
        <v>2.9970097028708429E-2</v>
      </c>
      <c r="D156" s="630">
        <f t="shared" si="20"/>
        <v>1.3979318227086014E-2</v>
      </c>
      <c r="E156" s="630">
        <f t="shared" si="20"/>
        <v>-5.7057057057057131E-2</v>
      </c>
      <c r="F156" s="630" t="str">
        <f t="shared" si="20"/>
        <v/>
      </c>
      <c r="G156" s="630" t="str">
        <f t="shared" si="20"/>
        <v/>
      </c>
      <c r="H156" s="630">
        <f t="shared" si="20"/>
        <v>-1.7365269461077793E-2</v>
      </c>
      <c r="I156" s="631" t="str">
        <f t="shared" si="20"/>
        <v/>
      </c>
    </row>
    <row r="157" spans="2:12" x14ac:dyDescent="0.25">
      <c r="B157" s="167">
        <v>2021</v>
      </c>
      <c r="C157" s="160">
        <v>787.98</v>
      </c>
      <c r="D157" s="160">
        <v>2301.7403000000004</v>
      </c>
      <c r="E157" s="160">
        <v>41.720000000000006</v>
      </c>
      <c r="F157" s="160" t="s">
        <v>94</v>
      </c>
      <c r="G157" s="160" t="s">
        <v>76</v>
      </c>
      <c r="H157" s="160">
        <v>19.63</v>
      </c>
      <c r="I157" s="305" t="s">
        <v>94</v>
      </c>
    </row>
    <row r="158" spans="2:12" ht="26.25" thickBot="1" x14ac:dyDescent="0.3">
      <c r="B158" s="638" t="s">
        <v>622</v>
      </c>
      <c r="C158" s="630">
        <f t="shared" ref="C158:I158" si="21">IFERROR((C157-C155)/ABS(C155), "")</f>
        <v>3.0733101412482148E-2</v>
      </c>
      <c r="D158" s="630">
        <f t="shared" si="21"/>
        <v>-9.5615632103980448E-3</v>
      </c>
      <c r="E158" s="630">
        <f t="shared" si="21"/>
        <v>-5.0955414012738738E-2</v>
      </c>
      <c r="F158" s="630" t="str">
        <f t="shared" si="21"/>
        <v/>
      </c>
      <c r="G158" s="630" t="str">
        <f t="shared" si="21"/>
        <v/>
      </c>
      <c r="H158" s="630">
        <f t="shared" si="21"/>
        <v>0.1962218159658744</v>
      </c>
      <c r="I158" s="631" t="str">
        <f t="shared" si="21"/>
        <v/>
      </c>
    </row>
    <row r="159" spans="2:12" x14ac:dyDescent="0.25">
      <c r="B159" s="167">
        <v>2022</v>
      </c>
      <c r="C159" s="160">
        <v>876.59000000000015</v>
      </c>
      <c r="D159" s="160">
        <v>2333.752</v>
      </c>
      <c r="E159" s="160">
        <v>43.519999999999996</v>
      </c>
      <c r="F159" s="160" t="s">
        <v>94</v>
      </c>
      <c r="G159" s="160" t="s">
        <v>76</v>
      </c>
      <c r="H159" s="160">
        <v>21.4</v>
      </c>
      <c r="I159" s="305" t="s">
        <v>94</v>
      </c>
    </row>
    <row r="160" spans="2:12" ht="26.25" thickBot="1" x14ac:dyDescent="0.3">
      <c r="B160" s="638" t="s">
        <v>622</v>
      </c>
      <c r="C160" s="630">
        <f t="shared" ref="C160:I160" si="22">IFERROR((C159-C157)/ABS(C157), "")</f>
        <v>0.11245209269270809</v>
      </c>
      <c r="D160" s="630">
        <f t="shared" si="22"/>
        <v>1.3907607213550355E-2</v>
      </c>
      <c r="E160" s="630">
        <f t="shared" si="22"/>
        <v>4.3144774688398606E-2</v>
      </c>
      <c r="F160" s="630" t="str">
        <f t="shared" si="22"/>
        <v/>
      </c>
      <c r="G160" s="630" t="str">
        <f t="shared" si="22"/>
        <v/>
      </c>
      <c r="H160" s="630">
        <f t="shared" si="22"/>
        <v>9.0168110035659693E-2</v>
      </c>
      <c r="I160" s="631" t="str">
        <f t="shared" si="22"/>
        <v/>
      </c>
    </row>
    <row r="161" spans="2:11" x14ac:dyDescent="0.25">
      <c r="B161" s="167">
        <v>2023</v>
      </c>
      <c r="C161" s="160">
        <v>865.66999999999985</v>
      </c>
      <c r="D161" s="160">
        <v>2290.7754999999997</v>
      </c>
      <c r="E161" s="160">
        <v>50.16</v>
      </c>
      <c r="F161" s="160" t="s">
        <v>94</v>
      </c>
      <c r="G161" s="160" t="s">
        <v>76</v>
      </c>
      <c r="H161" s="160">
        <v>19.670000000000002</v>
      </c>
      <c r="I161" s="305" t="s">
        <v>94</v>
      </c>
    </row>
    <row r="162" spans="2:11" ht="26.25" thickBot="1" x14ac:dyDescent="0.3">
      <c r="B162" s="638" t="s">
        <v>622</v>
      </c>
      <c r="C162" s="630">
        <f t="shared" ref="C162:I164" si="23">IFERROR((C161-C159)/ABS(C159), "")</f>
        <v>-1.2457363191458149E-2</v>
      </c>
      <c r="D162" s="630">
        <f t="shared" si="23"/>
        <v>-1.8415195787727323E-2</v>
      </c>
      <c r="E162" s="630">
        <f t="shared" si="23"/>
        <v>0.15257352941176475</v>
      </c>
      <c r="F162" s="630" t="str">
        <f t="shared" si="23"/>
        <v/>
      </c>
      <c r="G162" s="630" t="str">
        <f t="shared" si="23"/>
        <v/>
      </c>
      <c r="H162" s="630">
        <f t="shared" si="23"/>
        <v>-8.0841121495326962E-2</v>
      </c>
      <c r="I162" s="631" t="str">
        <f t="shared" si="23"/>
        <v/>
      </c>
    </row>
    <row r="163" spans="2:11" x14ac:dyDescent="0.25">
      <c r="B163" s="167">
        <v>2024</v>
      </c>
      <c r="C163" s="160">
        <v>832.11000554963948</v>
      </c>
      <c r="D163" s="160">
        <v>2256.1910000000003</v>
      </c>
      <c r="E163" s="160">
        <v>54.830000000000005</v>
      </c>
      <c r="F163" s="160" t="s">
        <v>94</v>
      </c>
      <c r="G163" s="160" t="s">
        <v>76</v>
      </c>
      <c r="H163" s="160">
        <v>19.950000000000003</v>
      </c>
      <c r="I163" s="305" t="s">
        <v>94</v>
      </c>
    </row>
    <row r="164" spans="2:11" ht="25.5" x14ac:dyDescent="0.25">
      <c r="B164" s="632" t="s">
        <v>622</v>
      </c>
      <c r="C164" s="633">
        <f t="shared" si="23"/>
        <v>-3.8767653320965691E-2</v>
      </c>
      <c r="D164" s="633">
        <f t="shared" si="23"/>
        <v>-1.5097289105806957E-2</v>
      </c>
      <c r="E164" s="633">
        <f t="shared" si="23"/>
        <v>9.3102073365231436E-2</v>
      </c>
      <c r="F164" s="633" t="str">
        <f t="shared" si="23"/>
        <v/>
      </c>
      <c r="G164" s="633" t="str">
        <f t="shared" si="23"/>
        <v/>
      </c>
      <c r="H164" s="633">
        <f t="shared" si="23"/>
        <v>1.4234875444839914E-2</v>
      </c>
      <c r="I164" s="634" t="str">
        <f t="shared" si="23"/>
        <v/>
      </c>
    </row>
    <row r="165" spans="2:11" x14ac:dyDescent="0.25">
      <c r="B165" s="822" t="s">
        <v>771</v>
      </c>
    </row>
    <row r="166" spans="2:11" x14ac:dyDescent="0.25">
      <c r="B166" s="823" t="s">
        <v>1151</v>
      </c>
    </row>
    <row r="167" spans="2:11" x14ac:dyDescent="0.25">
      <c r="B167" s="264"/>
    </row>
    <row r="168" spans="2:11" x14ac:dyDescent="0.25">
      <c r="B168" s="261" t="s">
        <v>949</v>
      </c>
    </row>
    <row r="169" spans="2:11" ht="64.5" thickBot="1" x14ac:dyDescent="0.3">
      <c r="B169" s="592"/>
      <c r="C169" s="748" t="s">
        <v>72</v>
      </c>
      <c r="D169" s="748" t="s">
        <v>73</v>
      </c>
      <c r="E169" s="748" t="s">
        <v>74</v>
      </c>
      <c r="F169" s="592" t="s">
        <v>66</v>
      </c>
      <c r="G169" s="592" t="s">
        <v>77</v>
      </c>
      <c r="H169" s="592" t="s">
        <v>75</v>
      </c>
      <c r="I169" s="595" t="s">
        <v>78</v>
      </c>
    </row>
    <row r="170" spans="2:11" ht="16.5" thickBot="1" x14ac:dyDescent="0.3">
      <c r="B170" s="594" t="s">
        <v>5</v>
      </c>
      <c r="C170" s="715">
        <v>0.89161288771917169</v>
      </c>
      <c r="D170" s="715">
        <v>0.84973922863800089</v>
      </c>
      <c r="E170" s="715">
        <v>0.92029910632865219</v>
      </c>
      <c r="F170" s="715" t="s">
        <v>94</v>
      </c>
      <c r="G170" s="715" t="s">
        <v>76</v>
      </c>
      <c r="H170" s="715">
        <v>0.78446115288220564</v>
      </c>
      <c r="I170" s="716" t="s">
        <v>94</v>
      </c>
      <c r="K170" s="275"/>
    </row>
    <row r="171" spans="2:11" x14ac:dyDescent="0.25">
      <c r="B171" s="593" t="s">
        <v>6</v>
      </c>
      <c r="C171" s="717">
        <v>0.10838711228082827</v>
      </c>
      <c r="D171" s="717">
        <v>0.15026077136199908</v>
      </c>
      <c r="E171" s="717">
        <v>7.9700893671347806E-2</v>
      </c>
      <c r="F171" s="717" t="s">
        <v>94</v>
      </c>
      <c r="G171" s="717" t="s">
        <v>76</v>
      </c>
      <c r="H171" s="717">
        <v>0.2155388471177945</v>
      </c>
      <c r="I171" s="718" t="s">
        <v>94</v>
      </c>
    </row>
    <row r="172" spans="2:11" x14ac:dyDescent="0.25">
      <c r="B172" s="822" t="s">
        <v>771</v>
      </c>
    </row>
    <row r="173" spans="2:11" x14ac:dyDescent="0.25">
      <c r="B173" s="264"/>
    </row>
    <row r="174" spans="2:11" x14ac:dyDescent="0.25">
      <c r="B174" s="261" t="s">
        <v>950</v>
      </c>
    </row>
    <row r="175" spans="2:11" ht="64.5" thickBot="1" x14ac:dyDescent="0.3">
      <c r="B175" s="592"/>
      <c r="C175" s="748" t="s">
        <v>1014</v>
      </c>
      <c r="D175" s="748" t="s">
        <v>1015</v>
      </c>
      <c r="E175" s="748" t="s">
        <v>1016</v>
      </c>
      <c r="F175" s="592" t="s">
        <v>66</v>
      </c>
      <c r="G175" s="592" t="s">
        <v>77</v>
      </c>
      <c r="H175" s="592" t="s">
        <v>75</v>
      </c>
      <c r="I175" s="595" t="s">
        <v>78</v>
      </c>
    </row>
    <row r="176" spans="2:11" x14ac:dyDescent="0.25">
      <c r="B176" s="167">
        <v>2011</v>
      </c>
      <c r="C176" s="146">
        <v>17995389.940000001</v>
      </c>
      <c r="D176" s="146">
        <v>90544770.819999993</v>
      </c>
      <c r="E176" s="146">
        <v>629380.16</v>
      </c>
      <c r="F176" s="146">
        <v>233215.82</v>
      </c>
      <c r="G176" s="146" t="s">
        <v>76</v>
      </c>
      <c r="H176" s="146">
        <v>864467</v>
      </c>
      <c r="I176" s="299"/>
    </row>
    <row r="177" spans="2:9" ht="26.25" thickBot="1" x14ac:dyDescent="0.3">
      <c r="B177" s="638" t="s">
        <v>622</v>
      </c>
      <c r="C177" s="630"/>
      <c r="D177" s="630"/>
      <c r="E177" s="630"/>
      <c r="F177" s="630"/>
      <c r="G177" s="630"/>
      <c r="H177" s="630"/>
      <c r="I177" s="631"/>
    </row>
    <row r="178" spans="2:9" x14ac:dyDescent="0.25">
      <c r="B178" s="167">
        <v>2012</v>
      </c>
      <c r="C178" s="146">
        <v>19267924</v>
      </c>
      <c r="D178" s="146">
        <v>94873110</v>
      </c>
      <c r="E178" s="146">
        <v>695480</v>
      </c>
      <c r="F178" s="146">
        <v>231694</v>
      </c>
      <c r="G178" s="146" t="s">
        <v>76</v>
      </c>
      <c r="H178" s="146">
        <v>846821</v>
      </c>
      <c r="I178" s="299"/>
    </row>
    <row r="179" spans="2:9" ht="26.25" thickBot="1" x14ac:dyDescent="0.3">
      <c r="B179" s="638" t="s">
        <v>622</v>
      </c>
      <c r="C179" s="630">
        <f t="shared" ref="C179:H179" si="24">IFERROR((C178-C176)/ABS(C176), "")</f>
        <v>7.0714447658142748E-2</v>
      </c>
      <c r="D179" s="630">
        <f t="shared" si="24"/>
        <v>4.7803303722581639E-2</v>
      </c>
      <c r="E179" s="630">
        <f t="shared" si="24"/>
        <v>0.10502371094760909</v>
      </c>
      <c r="F179" s="630">
        <f t="shared" si="24"/>
        <v>-6.5253720781034792E-3</v>
      </c>
      <c r="G179" s="630" t="str">
        <f t="shared" si="24"/>
        <v/>
      </c>
      <c r="H179" s="630">
        <f t="shared" si="24"/>
        <v>-2.041257792373798E-2</v>
      </c>
      <c r="I179" s="631"/>
    </row>
    <row r="180" spans="2:9" x14ac:dyDescent="0.25">
      <c r="B180" s="167">
        <v>2013</v>
      </c>
      <c r="C180" s="146">
        <v>21127291</v>
      </c>
      <c r="D180" s="146">
        <v>96938591</v>
      </c>
      <c r="E180" s="146">
        <v>737319.96</v>
      </c>
      <c r="F180" s="146">
        <v>237054</v>
      </c>
      <c r="G180" s="146" t="s">
        <v>76</v>
      </c>
      <c r="H180" s="146">
        <v>807993</v>
      </c>
      <c r="I180" s="299"/>
    </row>
    <row r="181" spans="2:9" ht="26.25" thickBot="1" x14ac:dyDescent="0.3">
      <c r="B181" s="638" t="s">
        <v>622</v>
      </c>
      <c r="C181" s="630">
        <f t="shared" ref="C181:H181" si="25">IFERROR((C180-C178)/ABS(C178), "")</f>
        <v>9.6500640131235729E-2</v>
      </c>
      <c r="D181" s="630">
        <f t="shared" si="25"/>
        <v>2.1770984423299711E-2</v>
      </c>
      <c r="E181" s="630">
        <f t="shared" si="25"/>
        <v>6.0159832058434407E-2</v>
      </c>
      <c r="F181" s="630">
        <f t="shared" si="25"/>
        <v>2.3133961172926359E-2</v>
      </c>
      <c r="G181" s="630" t="str">
        <f t="shared" si="25"/>
        <v/>
      </c>
      <c r="H181" s="630">
        <f t="shared" si="25"/>
        <v>-4.5851484552225326E-2</v>
      </c>
      <c r="I181" s="631"/>
    </row>
    <row r="182" spans="2:9" x14ac:dyDescent="0.25">
      <c r="B182" s="167">
        <v>2014</v>
      </c>
      <c r="C182" s="146">
        <v>22404914</v>
      </c>
      <c r="D182" s="146">
        <v>108924266</v>
      </c>
      <c r="E182" s="146">
        <v>843940</v>
      </c>
      <c r="F182" s="146">
        <v>270078</v>
      </c>
      <c r="G182" s="146" t="s">
        <v>76</v>
      </c>
      <c r="H182" s="146">
        <v>941799</v>
      </c>
      <c r="I182" s="299"/>
    </row>
    <row r="183" spans="2:9" ht="26.25" thickBot="1" x14ac:dyDescent="0.3">
      <c r="B183" s="638" t="s">
        <v>622</v>
      </c>
      <c r="C183" s="630">
        <f t="shared" ref="C183:H183" si="26">IFERROR((C182-C180)/ABS(C180), "")</f>
        <v>6.0472637026677961E-2</v>
      </c>
      <c r="D183" s="630">
        <f t="shared" si="26"/>
        <v>0.12364193533615524</v>
      </c>
      <c r="E183" s="630">
        <f t="shared" si="26"/>
        <v>0.14460484699207118</v>
      </c>
      <c r="F183" s="630">
        <f t="shared" si="26"/>
        <v>0.13931003062593333</v>
      </c>
      <c r="G183" s="630" t="str">
        <f t="shared" si="26"/>
        <v/>
      </c>
      <c r="H183" s="630">
        <f t="shared" si="26"/>
        <v>0.16560291982727574</v>
      </c>
      <c r="I183" s="631"/>
    </row>
    <row r="184" spans="2:9" x14ac:dyDescent="0.25">
      <c r="B184" s="167">
        <v>2015</v>
      </c>
      <c r="C184" s="146">
        <v>23087904.030000001</v>
      </c>
      <c r="D184" s="146">
        <v>112383973</v>
      </c>
      <c r="E184" s="146">
        <v>801920</v>
      </c>
      <c r="F184" s="146">
        <v>255659</v>
      </c>
      <c r="G184" s="146" t="s">
        <v>76</v>
      </c>
      <c r="H184" s="146">
        <v>881393</v>
      </c>
      <c r="I184" s="299"/>
    </row>
    <row r="185" spans="2:9" ht="26.25" thickBot="1" x14ac:dyDescent="0.3">
      <c r="B185" s="638" t="s">
        <v>622</v>
      </c>
      <c r="C185" s="630">
        <f t="shared" ref="C185:H185" si="27">IFERROR((C184-C182)/ABS(C182), "")</f>
        <v>3.0483938925184056E-2</v>
      </c>
      <c r="D185" s="630">
        <f t="shared" si="27"/>
        <v>3.1762500010787315E-2</v>
      </c>
      <c r="E185" s="630">
        <f t="shared" si="27"/>
        <v>-4.9790269450434868E-2</v>
      </c>
      <c r="F185" s="630">
        <f t="shared" si="27"/>
        <v>-5.3388280422692704E-2</v>
      </c>
      <c r="G185" s="630" t="str">
        <f t="shared" si="27"/>
        <v/>
      </c>
      <c r="H185" s="630">
        <f t="shared" si="27"/>
        <v>-6.4138951092536728E-2</v>
      </c>
      <c r="I185" s="631"/>
    </row>
    <row r="186" spans="2:9" x14ac:dyDescent="0.25">
      <c r="B186" s="167">
        <v>2016</v>
      </c>
      <c r="C186" s="146">
        <v>24687180.340000004</v>
      </c>
      <c r="D186" s="146">
        <v>116717993</v>
      </c>
      <c r="E186" s="146">
        <v>812060</v>
      </c>
      <c r="F186" s="146">
        <v>263075</v>
      </c>
      <c r="G186" s="146" t="s">
        <v>76</v>
      </c>
      <c r="H186" s="146">
        <v>922890</v>
      </c>
      <c r="I186" s="299"/>
    </row>
    <row r="187" spans="2:9" ht="26.25" thickBot="1" x14ac:dyDescent="0.3">
      <c r="B187" s="638" t="s">
        <v>622</v>
      </c>
      <c r="C187" s="630">
        <f t="shared" ref="C187:H187" si="28">IFERROR((C186-C184)/ABS(C184), "")</f>
        <v>6.9269012376434513E-2</v>
      </c>
      <c r="D187" s="630">
        <f t="shared" si="28"/>
        <v>3.8564395654529848E-2</v>
      </c>
      <c r="E187" s="630">
        <f t="shared" si="28"/>
        <v>1.2644652833200319E-2</v>
      </c>
      <c r="F187" s="630">
        <f t="shared" si="28"/>
        <v>2.9007388748293627E-2</v>
      </c>
      <c r="G187" s="630" t="str">
        <f t="shared" si="28"/>
        <v/>
      </c>
      <c r="H187" s="630">
        <f t="shared" si="28"/>
        <v>4.7081154490675556E-2</v>
      </c>
      <c r="I187" s="631"/>
    </row>
    <row r="188" spans="2:9" x14ac:dyDescent="0.25">
      <c r="B188" s="167">
        <v>2017</v>
      </c>
      <c r="C188" s="146">
        <v>25387412</v>
      </c>
      <c r="D188" s="146">
        <v>117153094</v>
      </c>
      <c r="E188" s="146">
        <v>834580</v>
      </c>
      <c r="F188" s="146">
        <v>271618</v>
      </c>
      <c r="G188" s="146" t="s">
        <v>76</v>
      </c>
      <c r="H188" s="146">
        <v>876047</v>
      </c>
      <c r="I188" s="299"/>
    </row>
    <row r="189" spans="2:9" ht="26.25" thickBot="1" x14ac:dyDescent="0.3">
      <c r="B189" s="638" t="s">
        <v>622</v>
      </c>
      <c r="C189" s="630">
        <f t="shared" ref="C189:H189" si="29">IFERROR((C188-C186)/ABS(C186), "")</f>
        <v>2.8364181342550046E-2</v>
      </c>
      <c r="D189" s="630">
        <f t="shared" si="29"/>
        <v>3.7277971357852257E-3</v>
      </c>
      <c r="E189" s="630">
        <f t="shared" si="29"/>
        <v>2.7731940989582052E-2</v>
      </c>
      <c r="F189" s="630">
        <f t="shared" si="29"/>
        <v>3.2473629193195859E-2</v>
      </c>
      <c r="G189" s="630" t="str">
        <f t="shared" si="29"/>
        <v/>
      </c>
      <c r="H189" s="630">
        <f t="shared" si="29"/>
        <v>-5.0756861597806888E-2</v>
      </c>
      <c r="I189" s="631"/>
    </row>
    <row r="190" spans="2:9" x14ac:dyDescent="0.25">
      <c r="B190" s="167">
        <v>2018</v>
      </c>
      <c r="C190" s="146">
        <v>25895797.350000001</v>
      </c>
      <c r="D190" s="146">
        <v>140590415</v>
      </c>
      <c r="E190" s="146">
        <v>995000.04</v>
      </c>
      <c r="F190" s="146">
        <v>268595</v>
      </c>
      <c r="G190" s="146" t="s">
        <v>76</v>
      </c>
      <c r="H190" s="146">
        <v>987876</v>
      </c>
      <c r="I190" s="299" t="s">
        <v>76</v>
      </c>
    </row>
    <row r="191" spans="2:9" ht="26.25" thickBot="1" x14ac:dyDescent="0.3">
      <c r="B191" s="638" t="s">
        <v>622</v>
      </c>
      <c r="C191" s="630">
        <f t="shared" ref="C191:I191" si="30">IFERROR((C190-C188)/ABS(C188), "")</f>
        <v>2.0025095507962824E-2</v>
      </c>
      <c r="D191" s="630">
        <f t="shared" si="30"/>
        <v>0.20005720890307857</v>
      </c>
      <c r="E191" s="630">
        <f t="shared" si="30"/>
        <v>0.19221649212777689</v>
      </c>
      <c r="F191" s="630">
        <f t="shared" si="30"/>
        <v>-1.1129601131000155E-2</v>
      </c>
      <c r="G191" s="630" t="str">
        <f t="shared" si="30"/>
        <v/>
      </c>
      <c r="H191" s="630">
        <f t="shared" si="30"/>
        <v>0.12765182689969831</v>
      </c>
      <c r="I191" s="631" t="str">
        <f t="shared" si="30"/>
        <v/>
      </c>
    </row>
    <row r="192" spans="2:9" x14ac:dyDescent="0.25">
      <c r="B192" s="167">
        <v>2019</v>
      </c>
      <c r="C192" s="146">
        <v>26854342</v>
      </c>
      <c r="D192" s="146">
        <v>159024866</v>
      </c>
      <c r="E192" s="146">
        <v>1017560</v>
      </c>
      <c r="F192" s="146">
        <v>267115</v>
      </c>
      <c r="G192" s="146" t="s">
        <v>76</v>
      </c>
      <c r="H192" s="146">
        <v>990523</v>
      </c>
      <c r="I192" s="299" t="s">
        <v>76</v>
      </c>
    </row>
    <row r="193" spans="2:9" ht="26.25" thickBot="1" x14ac:dyDescent="0.3">
      <c r="B193" s="638" t="s">
        <v>622</v>
      </c>
      <c r="C193" s="630">
        <f t="shared" ref="C193:I193" si="31">IFERROR((C192-C190)/ABS(C190), "")</f>
        <v>3.7015452239009677E-2</v>
      </c>
      <c r="D193" s="630">
        <f t="shared" si="31"/>
        <v>0.13112167710721959</v>
      </c>
      <c r="E193" s="630">
        <f t="shared" si="31"/>
        <v>2.2673325721675311E-2</v>
      </c>
      <c r="F193" s="630">
        <f t="shared" si="31"/>
        <v>-5.5101546938699526E-3</v>
      </c>
      <c r="G193" s="630" t="str">
        <f t="shared" si="31"/>
        <v/>
      </c>
      <c r="H193" s="630">
        <f t="shared" si="31"/>
        <v>2.6794860893472462E-3</v>
      </c>
      <c r="I193" s="631" t="str">
        <f t="shared" si="31"/>
        <v/>
      </c>
    </row>
    <row r="194" spans="2:9" x14ac:dyDescent="0.25">
      <c r="B194" s="167">
        <v>2020</v>
      </c>
      <c r="C194" s="146">
        <v>30824690</v>
      </c>
      <c r="D194" s="146">
        <v>165620651.12000003</v>
      </c>
      <c r="E194" s="146">
        <v>734505.15</v>
      </c>
      <c r="F194" s="146">
        <v>182808.95999999999</v>
      </c>
      <c r="G194" s="146" t="s">
        <v>76</v>
      </c>
      <c r="H194" s="146">
        <v>1030695.38</v>
      </c>
      <c r="I194" s="299">
        <v>11783</v>
      </c>
    </row>
    <row r="195" spans="2:9" ht="26.25" thickBot="1" x14ac:dyDescent="0.3">
      <c r="B195" s="638" t="s">
        <v>622</v>
      </c>
      <c r="C195" s="630">
        <f t="shared" ref="C195:I195" si="32">IFERROR((C194-C192)/ABS(C192), "")</f>
        <v>0.14784752499242021</v>
      </c>
      <c r="D195" s="630">
        <f t="shared" si="32"/>
        <v>4.147643878536602E-2</v>
      </c>
      <c r="E195" s="630">
        <f t="shared" si="32"/>
        <v>-0.27817018161091234</v>
      </c>
      <c r="F195" s="630">
        <f t="shared" si="32"/>
        <v>-0.31561701888699628</v>
      </c>
      <c r="G195" s="630" t="str">
        <f t="shared" si="32"/>
        <v/>
      </c>
      <c r="H195" s="630">
        <f t="shared" si="32"/>
        <v>4.0556736188861846E-2</v>
      </c>
      <c r="I195" s="631" t="str">
        <f t="shared" si="32"/>
        <v/>
      </c>
    </row>
    <row r="196" spans="2:9" x14ac:dyDescent="0.25">
      <c r="B196" s="167">
        <v>2021</v>
      </c>
      <c r="C196" s="146">
        <v>30990295</v>
      </c>
      <c r="D196" s="146">
        <v>171820351</v>
      </c>
      <c r="E196" s="146">
        <v>674739.71</v>
      </c>
      <c r="F196" s="146">
        <v>177886</v>
      </c>
      <c r="G196" s="146" t="s">
        <v>76</v>
      </c>
      <c r="H196" s="146">
        <v>1494920.05</v>
      </c>
      <c r="I196" s="299">
        <v>239749.9</v>
      </c>
    </row>
    <row r="197" spans="2:9" ht="26.25" thickBot="1" x14ac:dyDescent="0.3">
      <c r="B197" s="638" t="s">
        <v>622</v>
      </c>
      <c r="C197" s="630">
        <f t="shared" ref="C197:I197" si="33">IFERROR((C196-C194)/ABS(C194), "")</f>
        <v>5.3724790095212634E-3</v>
      </c>
      <c r="D197" s="630">
        <f t="shared" si="33"/>
        <v>3.7433133115193397E-2</v>
      </c>
      <c r="E197" s="630">
        <f t="shared" si="33"/>
        <v>-8.1368306267151511E-2</v>
      </c>
      <c r="F197" s="630">
        <f t="shared" si="33"/>
        <v>-2.6929533432059304E-2</v>
      </c>
      <c r="G197" s="630" t="str">
        <f t="shared" si="33"/>
        <v/>
      </c>
      <c r="H197" s="630">
        <f t="shared" si="33"/>
        <v>0.4503994866067994</v>
      </c>
      <c r="I197" s="631">
        <f t="shared" si="33"/>
        <v>19.347101756768225</v>
      </c>
    </row>
    <row r="198" spans="2:9" x14ac:dyDescent="0.25">
      <c r="B198" s="167">
        <v>2022</v>
      </c>
      <c r="C198" s="146">
        <v>31605836.98</v>
      </c>
      <c r="D198" s="146">
        <v>173154313.5</v>
      </c>
      <c r="E198" s="146">
        <v>1162289.47</v>
      </c>
      <c r="F198" s="146">
        <v>175086.36</v>
      </c>
      <c r="G198" s="146" t="s">
        <v>76</v>
      </c>
      <c r="H198" s="146">
        <v>1652801.04</v>
      </c>
      <c r="I198" s="299">
        <v>320825.71000000002</v>
      </c>
    </row>
    <row r="199" spans="2:9" ht="26.25" thickBot="1" x14ac:dyDescent="0.3">
      <c r="B199" s="638" t="s">
        <v>622</v>
      </c>
      <c r="C199" s="630">
        <f t="shared" ref="C199:I199" si="34">IFERROR((C198-C196)/ABS(C196), "")</f>
        <v>1.9862411119352056E-2</v>
      </c>
      <c r="D199" s="630">
        <f t="shared" si="34"/>
        <v>7.7637048943055642E-3</v>
      </c>
      <c r="E199" s="630">
        <f t="shared" si="34"/>
        <v>0.72257457620213283</v>
      </c>
      <c r="F199" s="630">
        <f t="shared" si="34"/>
        <v>-1.5738394252498868E-2</v>
      </c>
      <c r="G199" s="630" t="str">
        <f t="shared" si="34"/>
        <v/>
      </c>
      <c r="H199" s="630">
        <f t="shared" si="34"/>
        <v>0.10561166130590059</v>
      </c>
      <c r="I199" s="631">
        <f t="shared" si="34"/>
        <v>0.33816827452274234</v>
      </c>
    </row>
    <row r="200" spans="2:9" x14ac:dyDescent="0.25">
      <c r="B200" s="167">
        <v>2023</v>
      </c>
      <c r="C200" s="146">
        <v>35513239.950000003</v>
      </c>
      <c r="D200" s="146">
        <v>193894237.04000002</v>
      </c>
      <c r="E200" s="146">
        <v>1206378.4900000002</v>
      </c>
      <c r="F200" s="146">
        <v>182613.64</v>
      </c>
      <c r="G200" s="146" t="s">
        <v>76</v>
      </c>
      <c r="H200" s="146">
        <v>1589725.65</v>
      </c>
      <c r="I200" s="299">
        <v>383125.76000000001</v>
      </c>
    </row>
    <row r="201" spans="2:9" ht="26.25" thickBot="1" x14ac:dyDescent="0.3">
      <c r="B201" s="638" t="s">
        <v>622</v>
      </c>
      <c r="C201" s="630">
        <f t="shared" ref="C201:I203" si="35">IFERROR((C200-C198)/ABS(C198), "")</f>
        <v>0.12362915661662703</v>
      </c>
      <c r="D201" s="630">
        <f t="shared" si="35"/>
        <v>0.11977711164556129</v>
      </c>
      <c r="E201" s="630">
        <f t="shared" si="35"/>
        <v>3.7932908400176983E-2</v>
      </c>
      <c r="F201" s="630">
        <f t="shared" si="35"/>
        <v>4.2991812726017195E-2</v>
      </c>
      <c r="G201" s="630" t="str">
        <f t="shared" si="35"/>
        <v/>
      </c>
      <c r="H201" s="630">
        <f t="shared" si="35"/>
        <v>-3.8162724050560939E-2</v>
      </c>
      <c r="I201" s="631">
        <f t="shared" si="35"/>
        <v>0.19418658810105957</v>
      </c>
    </row>
    <row r="202" spans="2:9" x14ac:dyDescent="0.25">
      <c r="B202" s="167">
        <v>2024</v>
      </c>
      <c r="C202" s="146">
        <v>38841036.090000004</v>
      </c>
      <c r="D202" s="146">
        <v>214677774.28</v>
      </c>
      <c r="E202" s="146">
        <v>3046899.76</v>
      </c>
      <c r="F202" s="146">
        <v>225086.34</v>
      </c>
      <c r="G202" s="146" t="s">
        <v>76</v>
      </c>
      <c r="H202" s="146">
        <v>2054605.76</v>
      </c>
      <c r="I202" s="299">
        <v>505689.93</v>
      </c>
    </row>
    <row r="203" spans="2:9" ht="25.5" x14ac:dyDescent="0.25">
      <c r="B203" s="632" t="s">
        <v>622</v>
      </c>
      <c r="C203" s="633">
        <f t="shared" si="35"/>
        <v>9.3705788170420093E-2</v>
      </c>
      <c r="D203" s="633">
        <f t="shared" si="35"/>
        <v>0.10719007205826532</v>
      </c>
      <c r="E203" s="633">
        <f t="shared" si="35"/>
        <v>1.5256582285382088</v>
      </c>
      <c r="F203" s="633">
        <f t="shared" si="35"/>
        <v>0.23258229779549863</v>
      </c>
      <c r="G203" s="633" t="str">
        <f t="shared" si="35"/>
        <v/>
      </c>
      <c r="H203" s="633">
        <f t="shared" si="35"/>
        <v>0.29242788527693447</v>
      </c>
      <c r="I203" s="634">
        <f t="shared" si="35"/>
        <v>0.31990584501548519</v>
      </c>
    </row>
    <row r="204" spans="2:9" x14ac:dyDescent="0.25">
      <c r="B204" s="822" t="s">
        <v>771</v>
      </c>
    </row>
    <row r="205" spans="2:9" x14ac:dyDescent="0.25">
      <c r="B205" s="823" t="s">
        <v>1151</v>
      </c>
    </row>
    <row r="206" spans="2:9" x14ac:dyDescent="0.25">
      <c r="B206" s="264"/>
    </row>
    <row r="207" spans="2:9" x14ac:dyDescent="0.25">
      <c r="B207" s="261" t="s">
        <v>951</v>
      </c>
    </row>
    <row r="208" spans="2:9" ht="64.5" thickBot="1" x14ac:dyDescent="0.3">
      <c r="B208" s="592"/>
      <c r="C208" s="748" t="s">
        <v>1014</v>
      </c>
      <c r="D208" s="748" t="s">
        <v>1015</v>
      </c>
      <c r="E208" s="748" t="s">
        <v>1016</v>
      </c>
      <c r="F208" s="592" t="s">
        <v>66</v>
      </c>
      <c r="G208" s="592" t="s">
        <v>77</v>
      </c>
      <c r="H208" s="592" t="s">
        <v>75</v>
      </c>
      <c r="I208" s="595" t="s">
        <v>78</v>
      </c>
    </row>
    <row r="209" spans="2:11" x14ac:dyDescent="0.25">
      <c r="B209" s="167">
        <v>2011</v>
      </c>
      <c r="C209" s="146">
        <v>14538845.76</v>
      </c>
      <c r="D209" s="146">
        <v>42615035.270000003</v>
      </c>
      <c r="E209" s="146">
        <v>629380.16</v>
      </c>
      <c r="F209" s="146">
        <v>233215.82</v>
      </c>
      <c r="G209" s="146" t="s">
        <v>76</v>
      </c>
      <c r="H209" s="146">
        <v>864467</v>
      </c>
      <c r="I209" s="299"/>
    </row>
    <row r="210" spans="2:11" ht="26.25" thickBot="1" x14ac:dyDescent="0.3">
      <c r="B210" s="638" t="s">
        <v>622</v>
      </c>
      <c r="C210" s="630"/>
      <c r="D210" s="630"/>
      <c r="E210" s="630"/>
      <c r="F210" s="630"/>
      <c r="G210" s="630"/>
      <c r="H210" s="630"/>
      <c r="I210" s="631"/>
    </row>
    <row r="211" spans="2:11" x14ac:dyDescent="0.25">
      <c r="B211" s="167">
        <v>2012</v>
      </c>
      <c r="C211" s="146">
        <v>15693156</v>
      </c>
      <c r="D211" s="146">
        <v>44979445</v>
      </c>
      <c r="E211" s="146">
        <v>695480</v>
      </c>
      <c r="F211" s="146">
        <v>231694</v>
      </c>
      <c r="G211" s="146" t="s">
        <v>76</v>
      </c>
      <c r="H211" s="146">
        <v>846821</v>
      </c>
      <c r="I211" s="299"/>
    </row>
    <row r="212" spans="2:11" ht="26.25" thickBot="1" x14ac:dyDescent="0.3">
      <c r="B212" s="638" t="s">
        <v>622</v>
      </c>
      <c r="C212" s="630">
        <f t="shared" ref="C212:H212" si="36">IFERROR((C211-C209)/ABS(C209), "")</f>
        <v>7.9394902391481198E-2</v>
      </c>
      <c r="D212" s="630">
        <f t="shared" si="36"/>
        <v>5.5482993619965074E-2</v>
      </c>
      <c r="E212" s="630">
        <f t="shared" si="36"/>
        <v>0.10502371094760909</v>
      </c>
      <c r="F212" s="630">
        <f t="shared" si="36"/>
        <v>-6.5253720781034792E-3</v>
      </c>
      <c r="G212" s="630" t="str">
        <f t="shared" si="36"/>
        <v/>
      </c>
      <c r="H212" s="630">
        <f t="shared" si="36"/>
        <v>-2.041257792373798E-2</v>
      </c>
      <c r="I212" s="631"/>
    </row>
    <row r="213" spans="2:11" x14ac:dyDescent="0.25">
      <c r="B213" s="167">
        <v>2013</v>
      </c>
      <c r="C213" s="146">
        <v>17616101</v>
      </c>
      <c r="D213" s="146">
        <v>45327777</v>
      </c>
      <c r="E213" s="146">
        <v>737319.96</v>
      </c>
      <c r="F213" s="146">
        <v>237054</v>
      </c>
      <c r="G213" s="146" t="s">
        <v>76</v>
      </c>
      <c r="H213" s="146">
        <v>807993</v>
      </c>
      <c r="I213" s="299"/>
    </row>
    <row r="214" spans="2:11" ht="26.25" thickBot="1" x14ac:dyDescent="0.3">
      <c r="B214" s="638" t="s">
        <v>622</v>
      </c>
      <c r="C214" s="630">
        <f t="shared" ref="C214:H214" si="37">IFERROR((C213-C211)/ABS(C211), "")</f>
        <v>0.12253398870182645</v>
      </c>
      <c r="D214" s="630">
        <f t="shared" si="37"/>
        <v>7.7442485117368608E-3</v>
      </c>
      <c r="E214" s="630">
        <f t="shared" si="37"/>
        <v>6.0159832058434407E-2</v>
      </c>
      <c r="F214" s="630">
        <f t="shared" si="37"/>
        <v>2.3133961172926359E-2</v>
      </c>
      <c r="G214" s="630" t="str">
        <f t="shared" si="37"/>
        <v/>
      </c>
      <c r="H214" s="630">
        <f t="shared" si="37"/>
        <v>-4.5851484552225326E-2</v>
      </c>
      <c r="I214" s="631"/>
    </row>
    <row r="215" spans="2:11" x14ac:dyDescent="0.25">
      <c r="B215" s="167">
        <v>2014</v>
      </c>
      <c r="C215" s="146">
        <v>18713410</v>
      </c>
      <c r="D215" s="146">
        <v>54732932</v>
      </c>
      <c r="E215" s="146">
        <v>843940</v>
      </c>
      <c r="F215" s="146">
        <v>270078</v>
      </c>
      <c r="G215" s="146" t="s">
        <v>76</v>
      </c>
      <c r="H215" s="146">
        <v>941799</v>
      </c>
      <c r="I215" s="299"/>
    </row>
    <row r="216" spans="2:11" ht="26.25" thickBot="1" x14ac:dyDescent="0.3">
      <c r="B216" s="638" t="s">
        <v>622</v>
      </c>
      <c r="C216" s="630">
        <f t="shared" ref="C216:H216" si="38">IFERROR((C215-C213)/ABS(C213), "")</f>
        <v>6.2290117432909811E-2</v>
      </c>
      <c r="D216" s="630">
        <f t="shared" si="38"/>
        <v>0.20749208592338425</v>
      </c>
      <c r="E216" s="630">
        <f t="shared" si="38"/>
        <v>0.14460484699207118</v>
      </c>
      <c r="F216" s="630">
        <f t="shared" si="38"/>
        <v>0.13931003062593333</v>
      </c>
      <c r="G216" s="630" t="str">
        <f t="shared" si="38"/>
        <v/>
      </c>
      <c r="H216" s="630">
        <f t="shared" si="38"/>
        <v>0.16560291982727574</v>
      </c>
      <c r="I216" s="631"/>
    </row>
    <row r="217" spans="2:11" x14ac:dyDescent="0.25">
      <c r="B217" s="167">
        <v>2015</v>
      </c>
      <c r="C217" s="146">
        <v>21241289</v>
      </c>
      <c r="D217" s="146">
        <v>56723357</v>
      </c>
      <c r="E217" s="146">
        <v>801920</v>
      </c>
      <c r="F217" s="146">
        <v>255659</v>
      </c>
      <c r="G217" s="146" t="s">
        <v>76</v>
      </c>
      <c r="H217" s="146">
        <v>881393</v>
      </c>
      <c r="I217" s="299"/>
    </row>
    <row r="218" spans="2:11" ht="26.25" thickBot="1" x14ac:dyDescent="0.3">
      <c r="B218" s="638" t="s">
        <v>622</v>
      </c>
      <c r="C218" s="630">
        <f t="shared" ref="C218:H218" si="39">IFERROR((C217-C215)/ABS(C215), "")</f>
        <v>0.13508382491486051</v>
      </c>
      <c r="D218" s="630">
        <f t="shared" si="39"/>
        <v>3.6366131454459633E-2</v>
      </c>
      <c r="E218" s="630">
        <f t="shared" si="39"/>
        <v>-4.9790269450434868E-2</v>
      </c>
      <c r="F218" s="630">
        <f t="shared" si="39"/>
        <v>-5.3388280422692704E-2</v>
      </c>
      <c r="G218" s="630" t="str">
        <f t="shared" si="39"/>
        <v/>
      </c>
      <c r="H218" s="630">
        <f t="shared" si="39"/>
        <v>-6.4138951092536728E-2</v>
      </c>
      <c r="I218" s="631"/>
    </row>
    <row r="219" spans="2:11" x14ac:dyDescent="0.25">
      <c r="B219" s="167">
        <v>2016</v>
      </c>
      <c r="C219" s="146">
        <v>19296258</v>
      </c>
      <c r="D219" s="146">
        <v>57446736</v>
      </c>
      <c r="E219" s="146">
        <v>812060</v>
      </c>
      <c r="F219" s="146">
        <v>263075</v>
      </c>
      <c r="G219" s="146" t="s">
        <v>76</v>
      </c>
      <c r="H219" s="146">
        <v>922890</v>
      </c>
      <c r="I219" s="299"/>
    </row>
    <row r="220" spans="2:11" ht="26.25" thickBot="1" x14ac:dyDescent="0.3">
      <c r="B220" s="638" t="s">
        <v>622</v>
      </c>
      <c r="C220" s="630">
        <f t="shared" ref="C220:H220" si="40">IFERROR((C219-C217)/ABS(C217), "")</f>
        <v>-9.1568407171523342E-2</v>
      </c>
      <c r="D220" s="630">
        <f t="shared" si="40"/>
        <v>1.2752753684870943E-2</v>
      </c>
      <c r="E220" s="630">
        <f t="shared" si="40"/>
        <v>1.2644652833200319E-2</v>
      </c>
      <c r="F220" s="630">
        <f t="shared" si="40"/>
        <v>2.9007388748293627E-2</v>
      </c>
      <c r="G220" s="630" t="str">
        <f t="shared" si="40"/>
        <v/>
      </c>
      <c r="H220" s="630">
        <f t="shared" si="40"/>
        <v>4.7081154490675556E-2</v>
      </c>
      <c r="I220" s="631"/>
    </row>
    <row r="221" spans="2:11" x14ac:dyDescent="0.25">
      <c r="B221" s="167">
        <v>2017</v>
      </c>
      <c r="C221" s="146">
        <v>22625785</v>
      </c>
      <c r="D221" s="146">
        <v>59106792</v>
      </c>
      <c r="E221" s="146">
        <v>834580</v>
      </c>
      <c r="F221" s="146">
        <v>271618</v>
      </c>
      <c r="G221" s="146" t="s">
        <v>76</v>
      </c>
      <c r="H221" s="146">
        <v>876047</v>
      </c>
      <c r="I221" s="299"/>
      <c r="K221" s="268"/>
    </row>
    <row r="222" spans="2:11" ht="26.25" thickBot="1" x14ac:dyDescent="0.3">
      <c r="B222" s="638" t="s">
        <v>622</v>
      </c>
      <c r="C222" s="630">
        <f t="shared" ref="C222:H222" si="41">IFERROR((C221-C219)/ABS(C219), "")</f>
        <v>0.17254780693749017</v>
      </c>
      <c r="D222" s="630">
        <f t="shared" si="41"/>
        <v>2.8897307585934909E-2</v>
      </c>
      <c r="E222" s="630">
        <f t="shared" si="41"/>
        <v>2.7731940989582052E-2</v>
      </c>
      <c r="F222" s="630">
        <f t="shared" si="41"/>
        <v>3.2473629193195859E-2</v>
      </c>
      <c r="G222" s="630" t="str">
        <f t="shared" si="41"/>
        <v/>
      </c>
      <c r="H222" s="630">
        <f t="shared" si="41"/>
        <v>-5.0756861597806888E-2</v>
      </c>
      <c r="I222" s="631"/>
    </row>
    <row r="223" spans="2:11" x14ac:dyDescent="0.25">
      <c r="B223" s="167">
        <v>2018</v>
      </c>
      <c r="C223" s="146">
        <v>22945817.219999999</v>
      </c>
      <c r="D223" s="146">
        <v>73531235</v>
      </c>
      <c r="E223" s="146">
        <v>995000.04</v>
      </c>
      <c r="F223" s="146">
        <v>268595</v>
      </c>
      <c r="G223" s="146" t="s">
        <v>76</v>
      </c>
      <c r="H223" s="146">
        <v>987876</v>
      </c>
      <c r="I223" s="299" t="s">
        <v>76</v>
      </c>
    </row>
    <row r="224" spans="2:11" ht="26.25" thickBot="1" x14ac:dyDescent="0.3">
      <c r="B224" s="638" t="s">
        <v>622</v>
      </c>
      <c r="C224" s="630">
        <f t="shared" ref="C224:I224" si="42">IFERROR((C223-C221)/ABS(C221), "")</f>
        <v>1.4144579735023506E-2</v>
      </c>
      <c r="D224" s="630">
        <f t="shared" si="42"/>
        <v>0.24404036341542609</v>
      </c>
      <c r="E224" s="630">
        <f t="shared" si="42"/>
        <v>0.19221649212777689</v>
      </c>
      <c r="F224" s="630">
        <f t="shared" si="42"/>
        <v>-1.1129601131000155E-2</v>
      </c>
      <c r="G224" s="630" t="str">
        <f t="shared" si="42"/>
        <v/>
      </c>
      <c r="H224" s="630">
        <f t="shared" si="42"/>
        <v>0.12765182689969831</v>
      </c>
      <c r="I224" s="631" t="str">
        <f t="shared" si="42"/>
        <v/>
      </c>
    </row>
    <row r="225" spans="2:9" x14ac:dyDescent="0.25">
      <c r="B225" s="167">
        <v>2019</v>
      </c>
      <c r="C225" s="146">
        <v>23740220</v>
      </c>
      <c r="D225" s="146">
        <v>83741153</v>
      </c>
      <c r="E225" s="146">
        <v>1017560</v>
      </c>
      <c r="F225" s="146">
        <v>267115</v>
      </c>
      <c r="G225" s="146" t="s">
        <v>76</v>
      </c>
      <c r="H225" s="146">
        <v>990523</v>
      </c>
      <c r="I225" s="299" t="s">
        <v>76</v>
      </c>
    </row>
    <row r="226" spans="2:9" ht="26.25" thickBot="1" x14ac:dyDescent="0.3">
      <c r="B226" s="638" t="s">
        <v>622</v>
      </c>
      <c r="C226" s="630">
        <f t="shared" ref="C226:I226" si="43">IFERROR((C225-C223)/ABS(C223), "")</f>
        <v>3.4620810075467044E-2</v>
      </c>
      <c r="D226" s="630">
        <f t="shared" si="43"/>
        <v>0.13885144183964815</v>
      </c>
      <c r="E226" s="630">
        <f t="shared" si="43"/>
        <v>2.2673325721675311E-2</v>
      </c>
      <c r="F226" s="630">
        <f t="shared" si="43"/>
        <v>-5.5101546938699526E-3</v>
      </c>
      <c r="G226" s="630" t="str">
        <f t="shared" si="43"/>
        <v/>
      </c>
      <c r="H226" s="630">
        <f t="shared" si="43"/>
        <v>2.6794860893472462E-3</v>
      </c>
      <c r="I226" s="631" t="str">
        <f t="shared" si="43"/>
        <v/>
      </c>
    </row>
    <row r="227" spans="2:9" x14ac:dyDescent="0.25">
      <c r="B227" s="167">
        <v>2020</v>
      </c>
      <c r="C227" s="146">
        <v>28214676.890000001</v>
      </c>
      <c r="D227" s="146">
        <v>86687836.840000004</v>
      </c>
      <c r="E227" s="146">
        <v>734505.15</v>
      </c>
      <c r="F227" s="146">
        <v>182808.95999999999</v>
      </c>
      <c r="G227" s="146" t="s">
        <v>76</v>
      </c>
      <c r="H227" s="146">
        <v>1030695.38</v>
      </c>
      <c r="I227" s="299">
        <v>11783</v>
      </c>
    </row>
    <row r="228" spans="2:9" ht="26.25" thickBot="1" x14ac:dyDescent="0.3">
      <c r="B228" s="638" t="s">
        <v>622</v>
      </c>
      <c r="C228" s="630">
        <f t="shared" ref="C228:I228" si="44">IFERROR((C227-C225)/ABS(C225), "")</f>
        <v>0.18847579719143295</v>
      </c>
      <c r="D228" s="630">
        <f t="shared" si="44"/>
        <v>3.5188001770169126E-2</v>
      </c>
      <c r="E228" s="630">
        <f t="shared" si="44"/>
        <v>-0.27817018161091234</v>
      </c>
      <c r="F228" s="630">
        <f t="shared" si="44"/>
        <v>-0.31561701888699628</v>
      </c>
      <c r="G228" s="630" t="str">
        <f t="shared" si="44"/>
        <v/>
      </c>
      <c r="H228" s="630">
        <f t="shared" si="44"/>
        <v>4.0556736188861846E-2</v>
      </c>
      <c r="I228" s="631" t="str">
        <f t="shared" si="44"/>
        <v/>
      </c>
    </row>
    <row r="229" spans="2:9" x14ac:dyDescent="0.25">
      <c r="B229" s="167">
        <v>2021</v>
      </c>
      <c r="C229" s="146">
        <v>27755825</v>
      </c>
      <c r="D229" s="146">
        <v>91990699</v>
      </c>
      <c r="E229" s="146">
        <v>674739.71</v>
      </c>
      <c r="F229" s="146">
        <v>177886</v>
      </c>
      <c r="G229" s="146" t="s">
        <v>76</v>
      </c>
      <c r="H229" s="146">
        <v>1494920.05</v>
      </c>
      <c r="I229" s="299">
        <v>239749.9</v>
      </c>
    </row>
    <row r="230" spans="2:9" ht="26.25" thickBot="1" x14ac:dyDescent="0.3">
      <c r="B230" s="638" t="s">
        <v>622</v>
      </c>
      <c r="C230" s="630">
        <f t="shared" ref="C230:I230" si="45">IFERROR((C229-C227)/ABS(C227), "")</f>
        <v>-1.6262879486053209E-2</v>
      </c>
      <c r="D230" s="630">
        <f t="shared" si="45"/>
        <v>6.1171928534651344E-2</v>
      </c>
      <c r="E230" s="630">
        <f t="shared" si="45"/>
        <v>-8.1368306267151511E-2</v>
      </c>
      <c r="F230" s="630">
        <f t="shared" si="45"/>
        <v>-2.6929533432059304E-2</v>
      </c>
      <c r="G230" s="630" t="str">
        <f t="shared" si="45"/>
        <v/>
      </c>
      <c r="H230" s="630">
        <f t="shared" si="45"/>
        <v>0.4503994866067994</v>
      </c>
      <c r="I230" s="631">
        <f t="shared" si="45"/>
        <v>19.347101756768225</v>
      </c>
    </row>
    <row r="231" spans="2:9" x14ac:dyDescent="0.25">
      <c r="B231" s="167">
        <v>2022</v>
      </c>
      <c r="C231" s="146">
        <v>28969803.539999999</v>
      </c>
      <c r="D231" s="146">
        <v>92535551.920000002</v>
      </c>
      <c r="E231" s="146">
        <v>1162289.47</v>
      </c>
      <c r="F231" s="146">
        <v>175086.36</v>
      </c>
      <c r="G231" s="146" t="s">
        <v>76</v>
      </c>
      <c r="H231" s="146">
        <v>1572801.04</v>
      </c>
      <c r="I231" s="299">
        <v>320825.71000000002</v>
      </c>
    </row>
    <row r="232" spans="2:9" ht="26.25" thickBot="1" x14ac:dyDescent="0.3">
      <c r="B232" s="638" t="s">
        <v>622</v>
      </c>
      <c r="C232" s="630">
        <f t="shared" ref="C232:I232" si="46">IFERROR((C231-C229)/ABS(C229), "")</f>
        <v>4.373779341813832E-2</v>
      </c>
      <c r="D232" s="630">
        <f t="shared" si="46"/>
        <v>5.9229131414688108E-3</v>
      </c>
      <c r="E232" s="630">
        <f t="shared" si="46"/>
        <v>0.72257457620213283</v>
      </c>
      <c r="F232" s="630">
        <f t="shared" si="46"/>
        <v>-1.5738394252498868E-2</v>
      </c>
      <c r="G232" s="630" t="str">
        <f t="shared" si="46"/>
        <v/>
      </c>
      <c r="H232" s="630">
        <f t="shared" si="46"/>
        <v>5.2097093754278019E-2</v>
      </c>
      <c r="I232" s="631">
        <f t="shared" si="46"/>
        <v>0.33816827452274234</v>
      </c>
    </row>
    <row r="233" spans="2:9" x14ac:dyDescent="0.25">
      <c r="B233" s="167">
        <v>2023</v>
      </c>
      <c r="C233" s="146">
        <v>32711999.210000001</v>
      </c>
      <c r="D233" s="146">
        <v>109213662.89000002</v>
      </c>
      <c r="E233" s="146">
        <v>1206378.4900000002</v>
      </c>
      <c r="F233" s="146">
        <v>182613.64</v>
      </c>
      <c r="G233" s="146" t="s">
        <v>76</v>
      </c>
      <c r="H233" s="146">
        <v>1589725.65</v>
      </c>
      <c r="I233" s="299">
        <v>383125.76000000001</v>
      </c>
    </row>
    <row r="234" spans="2:9" ht="26.25" thickBot="1" x14ac:dyDescent="0.3">
      <c r="B234" s="638" t="s">
        <v>622</v>
      </c>
      <c r="C234" s="630">
        <f t="shared" ref="C234:I236" si="47">IFERROR((C233-C231)/ABS(C231), "")</f>
        <v>0.12917573516965597</v>
      </c>
      <c r="D234" s="630">
        <f t="shared" si="47"/>
        <v>0.18023463008486493</v>
      </c>
      <c r="E234" s="630">
        <f t="shared" si="47"/>
        <v>3.7932908400176983E-2</v>
      </c>
      <c r="F234" s="630">
        <f t="shared" si="47"/>
        <v>4.2991812726017195E-2</v>
      </c>
      <c r="G234" s="630" t="str">
        <f t="shared" si="47"/>
        <v/>
      </c>
      <c r="H234" s="630">
        <f t="shared" si="47"/>
        <v>1.0760807991327288E-2</v>
      </c>
      <c r="I234" s="631">
        <f t="shared" si="47"/>
        <v>0.19418658810105957</v>
      </c>
    </row>
    <row r="235" spans="2:9" x14ac:dyDescent="0.25">
      <c r="B235" s="167">
        <v>2024</v>
      </c>
      <c r="C235" s="146">
        <v>35721291.799999997</v>
      </c>
      <c r="D235" s="146">
        <v>121743083.67</v>
      </c>
      <c r="E235" s="146">
        <v>3046899.76</v>
      </c>
      <c r="F235" s="146">
        <v>225086.34</v>
      </c>
      <c r="G235" s="146" t="s">
        <v>76</v>
      </c>
      <c r="H235" s="146">
        <v>2054605.76</v>
      </c>
      <c r="I235" s="299">
        <v>505689.93</v>
      </c>
    </row>
    <row r="236" spans="2:9" ht="25.5" x14ac:dyDescent="0.25">
      <c r="B236" s="632" t="s">
        <v>622</v>
      </c>
      <c r="C236" s="633">
        <f t="shared" si="47"/>
        <v>9.1993539455701032E-2</v>
      </c>
      <c r="D236" s="633">
        <f t="shared" si="47"/>
        <v>0.11472393149765168</v>
      </c>
      <c r="E236" s="633">
        <f t="shared" si="47"/>
        <v>1.5256582285382088</v>
      </c>
      <c r="F236" s="633">
        <f t="shared" si="47"/>
        <v>0.23258229779549863</v>
      </c>
      <c r="G236" s="633" t="str">
        <f t="shared" si="47"/>
        <v/>
      </c>
      <c r="H236" s="633">
        <f t="shared" si="47"/>
        <v>0.29242788527693447</v>
      </c>
      <c r="I236" s="634">
        <f t="shared" si="47"/>
        <v>0.31990584501548519</v>
      </c>
    </row>
    <row r="237" spans="2:9" x14ac:dyDescent="0.25">
      <c r="B237" s="822" t="s">
        <v>771</v>
      </c>
    </row>
    <row r="238" spans="2:9" x14ac:dyDescent="0.25">
      <c r="B238" s="823" t="s">
        <v>1151</v>
      </c>
    </row>
    <row r="239" spans="2:9" x14ac:dyDescent="0.25">
      <c r="B239" s="264"/>
    </row>
    <row r="240" spans="2:9" x14ac:dyDescent="0.25">
      <c r="B240" s="261" t="s">
        <v>952</v>
      </c>
    </row>
    <row r="241" spans="2:10" ht="16.5" thickBot="1" x14ac:dyDescent="0.3">
      <c r="B241" s="592" t="s">
        <v>630</v>
      </c>
      <c r="C241" s="592" t="s">
        <v>631</v>
      </c>
      <c r="D241" s="592" t="s">
        <v>632</v>
      </c>
      <c r="E241" s="592" t="s">
        <v>633</v>
      </c>
      <c r="F241" s="592" t="s">
        <v>634</v>
      </c>
      <c r="G241" s="592" t="s">
        <v>635</v>
      </c>
      <c r="H241" s="592" t="s">
        <v>636</v>
      </c>
      <c r="I241" s="595" t="s">
        <v>637</v>
      </c>
      <c r="J241" s="595" t="s">
        <v>638</v>
      </c>
    </row>
    <row r="242" spans="2:10" x14ac:dyDescent="0.25">
      <c r="B242" s="647" t="s">
        <v>639</v>
      </c>
      <c r="C242" s="650" t="s">
        <v>61</v>
      </c>
      <c r="D242" s="650">
        <v>907796</v>
      </c>
      <c r="E242" s="650">
        <v>935030</v>
      </c>
      <c r="F242" s="650">
        <v>896339</v>
      </c>
      <c r="G242" s="650">
        <f t="shared" ref="G242:J255" si="48">F242*1.02</f>
        <v>914265.78</v>
      </c>
      <c r="H242" s="650">
        <f t="shared" si="48"/>
        <v>932551.0956</v>
      </c>
      <c r="I242" s="650">
        <f t="shared" si="48"/>
        <v>951202.11751200003</v>
      </c>
      <c r="J242" s="651">
        <f t="shared" si="48"/>
        <v>970226.15986224008</v>
      </c>
    </row>
    <row r="243" spans="2:10" x14ac:dyDescent="0.25">
      <c r="B243" s="646" t="s">
        <v>640</v>
      </c>
      <c r="C243" s="146"/>
      <c r="D243" s="146">
        <v>7768</v>
      </c>
      <c r="E243" s="146">
        <v>8001</v>
      </c>
      <c r="F243" s="146">
        <v>7822</v>
      </c>
      <c r="G243" s="146">
        <f t="shared" si="48"/>
        <v>7978.4400000000005</v>
      </c>
      <c r="H243" s="146">
        <f t="shared" si="48"/>
        <v>8138.0088000000005</v>
      </c>
      <c r="I243" s="146">
        <f t="shared" si="48"/>
        <v>8300.7689760000012</v>
      </c>
      <c r="J243" s="299">
        <f t="shared" si="48"/>
        <v>8466.7843555200016</v>
      </c>
    </row>
    <row r="244" spans="2:10" ht="25.5" x14ac:dyDescent="0.25">
      <c r="B244" s="640" t="s">
        <v>641</v>
      </c>
      <c r="C244" s="146"/>
      <c r="D244" s="146">
        <v>1340</v>
      </c>
      <c r="E244" s="146">
        <v>1380</v>
      </c>
      <c r="F244" s="146">
        <v>1332</v>
      </c>
      <c r="G244" s="146">
        <f t="shared" si="48"/>
        <v>1358.64</v>
      </c>
      <c r="H244" s="146">
        <f t="shared" si="48"/>
        <v>1385.8128000000002</v>
      </c>
      <c r="I244" s="146">
        <f t="shared" si="48"/>
        <v>1413.5290560000001</v>
      </c>
      <c r="J244" s="299">
        <f t="shared" si="48"/>
        <v>1441.7996371200002</v>
      </c>
    </row>
    <row r="245" spans="2:10" ht="26.25" thickBot="1" x14ac:dyDescent="0.3">
      <c r="B245" s="652" t="s">
        <v>642</v>
      </c>
      <c r="C245" s="653"/>
      <c r="D245" s="653">
        <v>848</v>
      </c>
      <c r="E245" s="653">
        <v>873</v>
      </c>
      <c r="F245" s="653">
        <v>832.1</v>
      </c>
      <c r="G245" s="653">
        <f t="shared" si="48"/>
        <v>848.74200000000008</v>
      </c>
      <c r="H245" s="653">
        <f t="shared" si="48"/>
        <v>865.71684000000005</v>
      </c>
      <c r="I245" s="653">
        <f t="shared" si="48"/>
        <v>883.03117680000003</v>
      </c>
      <c r="J245" s="654">
        <f t="shared" si="48"/>
        <v>900.69180033600003</v>
      </c>
    </row>
    <row r="246" spans="2:10" x14ac:dyDescent="0.25">
      <c r="B246" s="647" t="s">
        <v>643</v>
      </c>
      <c r="C246" s="650" t="s">
        <v>63</v>
      </c>
      <c r="D246" s="650">
        <v>1505483</v>
      </c>
      <c r="E246" s="650">
        <v>1550647</v>
      </c>
      <c r="F246" s="650">
        <v>1532544</v>
      </c>
      <c r="G246" s="650">
        <f t="shared" si="48"/>
        <v>1563194.8800000001</v>
      </c>
      <c r="H246" s="650">
        <f t="shared" si="48"/>
        <v>1594458.7776000001</v>
      </c>
      <c r="I246" s="650">
        <f t="shared" si="48"/>
        <v>1626347.9531520002</v>
      </c>
      <c r="J246" s="651">
        <f t="shared" si="48"/>
        <v>1658874.9122150403</v>
      </c>
    </row>
    <row r="247" spans="2:10" x14ac:dyDescent="0.25">
      <c r="B247" s="646" t="s">
        <v>640</v>
      </c>
      <c r="C247" s="146"/>
      <c r="D247" s="146">
        <v>5620</v>
      </c>
      <c r="E247" s="146">
        <v>5789</v>
      </c>
      <c r="F247" s="146">
        <v>5705</v>
      </c>
      <c r="G247" s="146">
        <f t="shared" si="48"/>
        <v>5819.1</v>
      </c>
      <c r="H247" s="146">
        <f t="shared" si="48"/>
        <v>5935.4820000000009</v>
      </c>
      <c r="I247" s="146">
        <f t="shared" si="48"/>
        <v>6054.1916400000009</v>
      </c>
      <c r="J247" s="299">
        <f t="shared" si="48"/>
        <v>6175.2754728000009</v>
      </c>
    </row>
    <row r="248" spans="2:10" ht="25.5" x14ac:dyDescent="0.25">
      <c r="B248" s="640" t="s">
        <v>641</v>
      </c>
      <c r="C248" s="146"/>
      <c r="D248" s="146">
        <v>3106</v>
      </c>
      <c r="E248" s="146">
        <v>3199</v>
      </c>
      <c r="F248" s="146">
        <v>3119</v>
      </c>
      <c r="G248" s="146">
        <f t="shared" si="48"/>
        <v>3181.38</v>
      </c>
      <c r="H248" s="146">
        <f t="shared" si="48"/>
        <v>3245.0076000000004</v>
      </c>
      <c r="I248" s="146">
        <f t="shared" si="48"/>
        <v>3309.9077520000005</v>
      </c>
      <c r="J248" s="299">
        <f t="shared" si="48"/>
        <v>3376.1059070400006</v>
      </c>
    </row>
    <row r="249" spans="2:10" ht="26.25" thickBot="1" x14ac:dyDescent="0.3">
      <c r="B249" s="652" t="s">
        <v>642</v>
      </c>
      <c r="C249" s="653"/>
      <c r="D249" s="653">
        <v>2291</v>
      </c>
      <c r="E249" s="653">
        <v>2360</v>
      </c>
      <c r="F249" s="653">
        <v>2324.9</v>
      </c>
      <c r="G249" s="653">
        <f t="shared" si="48"/>
        <v>2371.3980000000001</v>
      </c>
      <c r="H249" s="653">
        <f t="shared" si="48"/>
        <v>2418.8259600000001</v>
      </c>
      <c r="I249" s="653">
        <f t="shared" si="48"/>
        <v>2467.2024792000002</v>
      </c>
      <c r="J249" s="654">
        <f t="shared" si="48"/>
        <v>2516.5465287840002</v>
      </c>
    </row>
    <row r="250" spans="2:10" ht="25.5" x14ac:dyDescent="0.25">
      <c r="B250" s="647" t="s">
        <v>644</v>
      </c>
      <c r="C250" s="650" t="s">
        <v>65</v>
      </c>
      <c r="D250" s="650">
        <v>44869</v>
      </c>
      <c r="E250" s="650">
        <v>67948</v>
      </c>
      <c r="F250" s="650">
        <v>48595</v>
      </c>
      <c r="G250" s="650">
        <f t="shared" si="48"/>
        <v>49566.9</v>
      </c>
      <c r="H250" s="650">
        <f t="shared" si="48"/>
        <v>50558.238000000005</v>
      </c>
      <c r="I250" s="650">
        <f t="shared" si="48"/>
        <v>51569.402760000004</v>
      </c>
      <c r="J250" s="651">
        <f t="shared" si="48"/>
        <v>52600.790815200009</v>
      </c>
    </row>
    <row r="251" spans="2:10" x14ac:dyDescent="0.25">
      <c r="B251" s="646" t="s">
        <v>640</v>
      </c>
      <c r="C251" s="146"/>
      <c r="D251" s="146">
        <v>1130</v>
      </c>
      <c r="E251" s="146">
        <v>1711</v>
      </c>
      <c r="F251" s="146">
        <v>1202</v>
      </c>
      <c r="G251" s="146">
        <f t="shared" si="48"/>
        <v>1226.04</v>
      </c>
      <c r="H251" s="146">
        <f t="shared" si="48"/>
        <v>1250.5608</v>
      </c>
      <c r="I251" s="146">
        <f t="shared" si="48"/>
        <v>1275.5720160000001</v>
      </c>
      <c r="J251" s="299">
        <f t="shared" si="48"/>
        <v>1301.0834563200001</v>
      </c>
    </row>
    <row r="252" spans="2:10" ht="25.5" x14ac:dyDescent="0.25">
      <c r="B252" s="640" t="s">
        <v>641</v>
      </c>
      <c r="C252" s="146"/>
      <c r="D252" s="146">
        <v>130</v>
      </c>
      <c r="E252" s="146">
        <v>197</v>
      </c>
      <c r="F252" s="146">
        <v>138</v>
      </c>
      <c r="G252" s="146">
        <f t="shared" si="48"/>
        <v>140.76</v>
      </c>
      <c r="H252" s="146">
        <f t="shared" si="48"/>
        <v>143.5752</v>
      </c>
      <c r="I252" s="146">
        <f t="shared" si="48"/>
        <v>146.44670400000001</v>
      </c>
      <c r="J252" s="299">
        <f t="shared" si="48"/>
        <v>149.37563808000002</v>
      </c>
    </row>
    <row r="253" spans="2:10" ht="26.25" thickBot="1" x14ac:dyDescent="0.3">
      <c r="B253" s="652" t="s">
        <v>642</v>
      </c>
      <c r="C253" s="653"/>
      <c r="D253" s="653">
        <v>50</v>
      </c>
      <c r="E253" s="653">
        <v>76</v>
      </c>
      <c r="F253" s="653">
        <v>54.8</v>
      </c>
      <c r="G253" s="653">
        <f t="shared" si="48"/>
        <v>55.896000000000001</v>
      </c>
      <c r="H253" s="653">
        <f t="shared" si="48"/>
        <v>57.013919999999999</v>
      </c>
      <c r="I253" s="653">
        <f t="shared" si="48"/>
        <v>58.154198399999999</v>
      </c>
      <c r="J253" s="654">
        <f t="shared" si="48"/>
        <v>59.317282368000001</v>
      </c>
    </row>
    <row r="254" spans="2:10" x14ac:dyDescent="0.25">
      <c r="B254" s="647" t="s">
        <v>645</v>
      </c>
      <c r="C254" s="650" t="s">
        <v>63</v>
      </c>
      <c r="D254" s="650">
        <v>3770</v>
      </c>
      <c r="E254" s="650">
        <v>3883</v>
      </c>
      <c r="F254" s="650">
        <v>4353</v>
      </c>
      <c r="G254" s="650">
        <f t="shared" si="48"/>
        <v>4440.0600000000004</v>
      </c>
      <c r="H254" s="650">
        <f t="shared" si="48"/>
        <v>4528.8612000000003</v>
      </c>
      <c r="I254" s="650">
        <f t="shared" si="48"/>
        <v>4619.4384239999999</v>
      </c>
      <c r="J254" s="651">
        <f t="shared" si="48"/>
        <v>4711.8271924800001</v>
      </c>
    </row>
    <row r="255" spans="2:10" x14ac:dyDescent="0.25">
      <c r="B255" s="646" t="s">
        <v>640</v>
      </c>
      <c r="C255" s="146"/>
      <c r="D255" s="146">
        <v>323</v>
      </c>
      <c r="E255" s="146">
        <v>333</v>
      </c>
      <c r="F255" s="146">
        <v>387</v>
      </c>
      <c r="G255" s="146">
        <f t="shared" si="48"/>
        <v>394.74</v>
      </c>
      <c r="H255" s="146">
        <f t="shared" si="48"/>
        <v>402.63480000000004</v>
      </c>
      <c r="I255" s="146">
        <f t="shared" si="48"/>
        <v>410.68749600000007</v>
      </c>
      <c r="J255" s="299">
        <f t="shared" si="48"/>
        <v>418.90124592000006</v>
      </c>
    </row>
    <row r="256" spans="2:10" ht="25.5" x14ac:dyDescent="0.25">
      <c r="B256" s="640" t="s">
        <v>641</v>
      </c>
      <c r="C256" s="146"/>
      <c r="D256" s="146"/>
      <c r="E256" s="146"/>
      <c r="F256" s="146"/>
      <c r="G256" s="146"/>
      <c r="H256" s="146"/>
      <c r="I256" s="146"/>
      <c r="J256" s="299"/>
    </row>
    <row r="257" spans="2:10" ht="26.25" thickBot="1" x14ac:dyDescent="0.3">
      <c r="B257" s="652" t="s">
        <v>642</v>
      </c>
      <c r="C257" s="653"/>
      <c r="D257" s="653"/>
      <c r="E257" s="653"/>
      <c r="F257" s="653"/>
      <c r="G257" s="653"/>
      <c r="H257" s="653"/>
      <c r="I257" s="653"/>
      <c r="J257" s="654"/>
    </row>
    <row r="258" spans="2:10" ht="25.5" x14ac:dyDescent="0.25">
      <c r="B258" s="647" t="s">
        <v>646</v>
      </c>
      <c r="C258" s="650" t="s">
        <v>68</v>
      </c>
      <c r="D258" s="650"/>
      <c r="E258" s="650"/>
      <c r="F258" s="650"/>
      <c r="G258" s="650"/>
      <c r="H258" s="650"/>
      <c r="I258" s="650"/>
      <c r="J258" s="651"/>
    </row>
    <row r="259" spans="2:10" x14ac:dyDescent="0.25">
      <c r="B259" s="646" t="s">
        <v>640</v>
      </c>
      <c r="C259" s="146"/>
      <c r="D259" s="146"/>
      <c r="E259" s="146"/>
      <c r="F259" s="146"/>
      <c r="G259" s="146"/>
      <c r="H259" s="146"/>
      <c r="I259" s="146"/>
      <c r="J259" s="299"/>
    </row>
    <row r="260" spans="2:10" ht="25.5" x14ac:dyDescent="0.25">
      <c r="B260" s="640" t="s">
        <v>641</v>
      </c>
      <c r="C260" s="146"/>
      <c r="D260" s="146"/>
      <c r="E260" s="146"/>
      <c r="F260" s="146"/>
      <c r="G260" s="146"/>
      <c r="H260" s="146"/>
      <c r="I260" s="146"/>
      <c r="J260" s="299"/>
    </row>
    <row r="261" spans="2:10" ht="26.25" thickBot="1" x14ac:dyDescent="0.3">
      <c r="B261" s="652" t="s">
        <v>642</v>
      </c>
      <c r="C261" s="653"/>
      <c r="D261" s="653"/>
      <c r="E261" s="653"/>
      <c r="F261" s="653"/>
      <c r="G261" s="653"/>
      <c r="H261" s="653"/>
      <c r="I261" s="653"/>
      <c r="J261" s="654"/>
    </row>
    <row r="262" spans="2:10" ht="25.5" x14ac:dyDescent="0.25">
      <c r="B262" s="647" t="s">
        <v>647</v>
      </c>
      <c r="C262" s="650" t="s">
        <v>61</v>
      </c>
      <c r="D262" s="650">
        <v>31472</v>
      </c>
      <c r="E262" s="650">
        <v>32416</v>
      </c>
      <c r="F262" s="650">
        <v>31907</v>
      </c>
      <c r="G262" s="650">
        <f t="shared" ref="G262:J267" si="49">F262*1.02</f>
        <v>32545.14</v>
      </c>
      <c r="H262" s="650">
        <f t="shared" si="49"/>
        <v>33196.042800000003</v>
      </c>
      <c r="I262" s="650">
        <f t="shared" si="49"/>
        <v>33859.963656000007</v>
      </c>
      <c r="J262" s="651">
        <f t="shared" si="49"/>
        <v>34537.162929120008</v>
      </c>
    </row>
    <row r="263" spans="2:10" x14ac:dyDescent="0.25">
      <c r="B263" s="646" t="s">
        <v>640</v>
      </c>
      <c r="C263" s="146"/>
      <c r="D263" s="146">
        <v>4613</v>
      </c>
      <c r="E263" s="146">
        <v>4751</v>
      </c>
      <c r="F263" s="146">
        <v>4603</v>
      </c>
      <c r="G263" s="146">
        <f t="shared" si="49"/>
        <v>4695.0600000000004</v>
      </c>
      <c r="H263" s="146">
        <f t="shared" si="49"/>
        <v>4788.9612000000006</v>
      </c>
      <c r="I263" s="146">
        <f t="shared" si="49"/>
        <v>4884.7404240000005</v>
      </c>
      <c r="J263" s="299">
        <f t="shared" si="49"/>
        <v>4982.4352324800002</v>
      </c>
    </row>
    <row r="264" spans="2:10" ht="25.5" x14ac:dyDescent="0.25">
      <c r="B264" s="640" t="s">
        <v>641</v>
      </c>
      <c r="C264" s="146"/>
      <c r="D264" s="146">
        <v>31</v>
      </c>
      <c r="E264" s="146">
        <v>32</v>
      </c>
      <c r="F264" s="146">
        <v>30</v>
      </c>
      <c r="G264" s="146">
        <f t="shared" si="49"/>
        <v>30.6</v>
      </c>
      <c r="H264" s="146">
        <f t="shared" si="49"/>
        <v>31.212000000000003</v>
      </c>
      <c r="I264" s="146">
        <f t="shared" si="49"/>
        <v>31.836240000000004</v>
      </c>
      <c r="J264" s="299">
        <f t="shared" si="49"/>
        <v>32.472964800000007</v>
      </c>
    </row>
    <row r="265" spans="2:10" ht="26.25" thickBot="1" x14ac:dyDescent="0.3">
      <c r="B265" s="652" t="s">
        <v>642</v>
      </c>
      <c r="C265" s="653"/>
      <c r="D265" s="653">
        <v>20</v>
      </c>
      <c r="E265" s="653">
        <v>21</v>
      </c>
      <c r="F265" s="653">
        <v>20</v>
      </c>
      <c r="G265" s="653">
        <f t="shared" si="49"/>
        <v>20.399999999999999</v>
      </c>
      <c r="H265" s="653">
        <f t="shared" si="49"/>
        <v>20.808</v>
      </c>
      <c r="I265" s="653">
        <f t="shared" si="49"/>
        <v>21.224160000000001</v>
      </c>
      <c r="J265" s="654">
        <f t="shared" si="49"/>
        <v>21.648643200000002</v>
      </c>
    </row>
    <row r="266" spans="2:10" ht="51" x14ac:dyDescent="0.25">
      <c r="B266" s="647" t="s">
        <v>648</v>
      </c>
      <c r="C266" s="650" t="s">
        <v>61</v>
      </c>
      <c r="D266" s="650">
        <v>9706</v>
      </c>
      <c r="E266" s="650">
        <v>9997</v>
      </c>
      <c r="F266" s="650">
        <v>11393</v>
      </c>
      <c r="G266" s="650">
        <f t="shared" si="49"/>
        <v>11620.86</v>
      </c>
      <c r="H266" s="650">
        <f t="shared" si="49"/>
        <v>11853.2772</v>
      </c>
      <c r="I266" s="650">
        <f t="shared" si="49"/>
        <v>12090.342744000001</v>
      </c>
      <c r="J266" s="651">
        <f t="shared" si="49"/>
        <v>12332.149598880002</v>
      </c>
    </row>
    <row r="267" spans="2:10" x14ac:dyDescent="0.25">
      <c r="B267" s="646" t="s">
        <v>640</v>
      </c>
      <c r="C267" s="146"/>
      <c r="D267" s="146">
        <v>183</v>
      </c>
      <c r="E267" s="146">
        <v>188</v>
      </c>
      <c r="F267" s="146">
        <v>200</v>
      </c>
      <c r="G267" s="146">
        <f t="shared" si="49"/>
        <v>204</v>
      </c>
      <c r="H267" s="146">
        <f t="shared" si="49"/>
        <v>208.08</v>
      </c>
      <c r="I267" s="146">
        <f t="shared" si="49"/>
        <v>212.24160000000001</v>
      </c>
      <c r="J267" s="299">
        <f t="shared" si="49"/>
        <v>216.48643200000001</v>
      </c>
    </row>
    <row r="268" spans="2:10" ht="25.5" x14ac:dyDescent="0.25">
      <c r="B268" s="640" t="s">
        <v>641</v>
      </c>
      <c r="C268" s="146"/>
      <c r="D268" s="146"/>
      <c r="E268" s="146"/>
      <c r="F268" s="146"/>
      <c r="G268" s="146"/>
      <c r="H268" s="146"/>
      <c r="I268" s="146"/>
      <c r="J268" s="299"/>
    </row>
    <row r="269" spans="2:10" ht="26.25" thickBot="1" x14ac:dyDescent="0.3">
      <c r="B269" s="652" t="s">
        <v>642</v>
      </c>
      <c r="C269" s="653"/>
      <c r="D269" s="653"/>
      <c r="E269" s="653"/>
      <c r="F269" s="653"/>
      <c r="G269" s="653"/>
      <c r="H269" s="653"/>
      <c r="I269" s="653"/>
      <c r="J269" s="654"/>
    </row>
    <row r="270" spans="2:10" ht="25.5" x14ac:dyDescent="0.25">
      <c r="B270" s="647" t="s">
        <v>649</v>
      </c>
      <c r="C270" s="650" t="s">
        <v>61</v>
      </c>
      <c r="D270" s="650"/>
      <c r="E270" s="650"/>
      <c r="F270" s="650"/>
      <c r="G270" s="650" t="s">
        <v>76</v>
      </c>
      <c r="H270" s="650" t="s">
        <v>76</v>
      </c>
      <c r="I270" s="650" t="s">
        <v>76</v>
      </c>
      <c r="J270" s="651" t="s">
        <v>76</v>
      </c>
    </row>
    <row r="271" spans="2:10" x14ac:dyDescent="0.25">
      <c r="B271" s="646" t="s">
        <v>640</v>
      </c>
      <c r="C271" s="146"/>
      <c r="D271" s="146"/>
      <c r="E271" s="146"/>
      <c r="F271" s="146"/>
      <c r="G271" s="146" t="s">
        <v>76</v>
      </c>
      <c r="H271" s="146" t="s">
        <v>76</v>
      </c>
      <c r="I271" s="146" t="s">
        <v>76</v>
      </c>
      <c r="J271" s="299" t="s">
        <v>76</v>
      </c>
    </row>
    <row r="272" spans="2:10" ht="25.5" x14ac:dyDescent="0.25">
      <c r="B272" s="640" t="s">
        <v>641</v>
      </c>
      <c r="C272" s="146"/>
      <c r="D272" s="146"/>
      <c r="E272" s="146"/>
      <c r="F272" s="146"/>
      <c r="G272" s="146" t="s">
        <v>76</v>
      </c>
      <c r="H272" s="146" t="s">
        <v>76</v>
      </c>
      <c r="I272" s="146" t="s">
        <v>76</v>
      </c>
      <c r="J272" s="299" t="s">
        <v>76</v>
      </c>
    </row>
    <row r="273" spans="2:10" ht="26.25" thickBot="1" x14ac:dyDescent="0.3">
      <c r="B273" s="652" t="s">
        <v>642</v>
      </c>
      <c r="C273" s="653"/>
      <c r="D273" s="653"/>
      <c r="E273" s="653"/>
      <c r="F273" s="653"/>
      <c r="G273" s="653">
        <v>19</v>
      </c>
      <c r="H273" s="653" t="s">
        <v>76</v>
      </c>
      <c r="I273" s="653" t="s">
        <v>76</v>
      </c>
      <c r="J273" s="654" t="s">
        <v>76</v>
      </c>
    </row>
    <row r="274" spans="2:10" ht="25.5" x14ac:dyDescent="0.25">
      <c r="B274" s="647" t="s">
        <v>650</v>
      </c>
      <c r="C274" s="650" t="s">
        <v>29</v>
      </c>
      <c r="D274" s="650"/>
      <c r="E274" s="650"/>
      <c r="F274" s="650"/>
      <c r="G274" s="650"/>
      <c r="H274" s="650"/>
      <c r="I274" s="650"/>
      <c r="J274" s="651"/>
    </row>
    <row r="275" spans="2:10" ht="16.5" thickBot="1" x14ac:dyDescent="0.3">
      <c r="B275" s="639" t="s">
        <v>651</v>
      </c>
      <c r="C275" s="653"/>
      <c r="D275" s="653"/>
      <c r="E275" s="653"/>
      <c r="F275" s="653" t="s">
        <v>668</v>
      </c>
      <c r="G275" s="653">
        <v>1200</v>
      </c>
      <c r="H275" s="653">
        <v>1200</v>
      </c>
      <c r="I275" s="653">
        <v>1200</v>
      </c>
      <c r="J275" s="654">
        <v>1200</v>
      </c>
    </row>
    <row r="276" spans="2:10" ht="25.5" x14ac:dyDescent="0.25">
      <c r="B276" s="503" t="s">
        <v>652</v>
      </c>
      <c r="C276" s="648" t="s">
        <v>29</v>
      </c>
      <c r="D276" s="648"/>
      <c r="E276" s="648"/>
      <c r="F276" s="648"/>
      <c r="G276" s="648"/>
      <c r="H276" s="648"/>
      <c r="I276" s="648"/>
      <c r="J276" s="649"/>
    </row>
    <row r="277" spans="2:10" ht="25.5" x14ac:dyDescent="0.25">
      <c r="B277" s="645" t="s">
        <v>669</v>
      </c>
      <c r="C277" s="302"/>
      <c r="D277" s="302"/>
      <c r="E277" s="302"/>
      <c r="F277" s="302">
        <f>4540+6047+1078</f>
        <v>11665</v>
      </c>
      <c r="G277" s="302">
        <f>4630.8+6100+1132</f>
        <v>11862.8</v>
      </c>
      <c r="H277" s="302">
        <f>4723.416+6100+1188</f>
        <v>12011.416000000001</v>
      </c>
      <c r="I277" s="302">
        <f>4817.88432+6100+1248</f>
        <v>12165.884320000001</v>
      </c>
      <c r="J277" s="303">
        <f>4914.2420064+6100+1310</f>
        <v>12324.2420064</v>
      </c>
    </row>
    <row r="278" spans="2:10" ht="25.5" x14ac:dyDescent="0.25">
      <c r="B278" s="656" t="s">
        <v>670</v>
      </c>
      <c r="C278" s="657"/>
      <c r="D278" s="657"/>
      <c r="E278" s="657"/>
      <c r="F278" s="657">
        <f>2673.18+4063+656</f>
        <v>7392.18</v>
      </c>
      <c r="G278" s="657">
        <f>2726.6436+4100+689</f>
        <v>7515.6435999999994</v>
      </c>
      <c r="H278" s="657">
        <f>2781.176472+4100+724</f>
        <v>7605.1764720000001</v>
      </c>
      <c r="I278" s="657">
        <f>2836.80000144+4100+760</f>
        <v>7696.8000014400004</v>
      </c>
      <c r="J278" s="658">
        <f>2893.5360014688+4100+798</f>
        <v>7791.5360014687994</v>
      </c>
    </row>
    <row r="279" spans="2:10" x14ac:dyDescent="0.25">
      <c r="B279" s="824" t="s">
        <v>671</v>
      </c>
      <c r="C279" s="663"/>
      <c r="D279" s="664"/>
      <c r="E279" s="664"/>
      <c r="F279" s="665"/>
      <c r="G279" s="664"/>
      <c r="H279" s="666"/>
      <c r="I279" s="667"/>
      <c r="J279" s="664"/>
    </row>
    <row r="280" spans="2:10" x14ac:dyDescent="0.25">
      <c r="B280" s="826" t="s">
        <v>672</v>
      </c>
      <c r="G280" s="341"/>
      <c r="H280" s="341"/>
    </row>
  </sheetData>
  <mergeCells count="1">
    <mergeCell ref="B12:K12"/>
  </mergeCells>
  <pageMargins left="0.25" right="0.25" top="0.75" bottom="0.75" header="0.3" footer="0.3"/>
  <pageSetup paperSize="9" scale="76" orientation="landscape" r:id="rId1"/>
  <rowBreaks count="1" manualBreakCount="1">
    <brk id="47" min="1"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391E7-30F9-4068-9D5A-08AD8F81123E}">
  <sheetPr>
    <pageSetUpPr fitToPage="1"/>
  </sheetPr>
  <dimension ref="B1:Z279"/>
  <sheetViews>
    <sheetView zoomScaleNormal="100" zoomScaleSheetLayoutView="90" workbookViewId="0">
      <selection activeCell="C10" sqref="C10"/>
    </sheetView>
  </sheetViews>
  <sheetFormatPr baseColWidth="10" defaultColWidth="11.5703125" defaultRowHeight="15.75" x14ac:dyDescent="0.25"/>
  <cols>
    <col min="1" max="1" width="4.5703125" style="75" customWidth="1"/>
    <col min="2" max="6" width="17.5703125" style="75" customWidth="1"/>
    <col min="7" max="7" width="16.140625" style="75" customWidth="1"/>
    <col min="8" max="8" width="15.42578125" style="75" customWidth="1"/>
    <col min="9" max="9" width="17.42578125" style="75" customWidth="1"/>
    <col min="10" max="10" width="14.5703125" style="75" customWidth="1"/>
    <col min="11" max="11" width="17.425781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1" spans="2:26" s="69" customFormat="1" ht="23.25" customHeight="1" x14ac:dyDescent="0.4">
      <c r="B1" s="684"/>
    </row>
    <row r="2" spans="2:26" ht="18" x14ac:dyDescent="0.25">
      <c r="B2" s="261" t="s">
        <v>953</v>
      </c>
    </row>
    <row r="3" spans="2:26" ht="64.5" thickBot="1" x14ac:dyDescent="0.3">
      <c r="B3" s="592" t="s">
        <v>50</v>
      </c>
      <c r="C3" s="592" t="s">
        <v>51</v>
      </c>
      <c r="D3" s="592" t="s">
        <v>52</v>
      </c>
      <c r="E3" s="592" t="s">
        <v>825</v>
      </c>
      <c r="F3" s="592" t="s">
        <v>54</v>
      </c>
      <c r="G3" s="592" t="s">
        <v>55</v>
      </c>
      <c r="H3" s="592" t="s">
        <v>56</v>
      </c>
      <c r="I3" s="592" t="s">
        <v>57</v>
      </c>
      <c r="J3" s="592" t="s">
        <v>58</v>
      </c>
      <c r="K3" s="595" t="s">
        <v>59</v>
      </c>
    </row>
    <row r="4" spans="2:26" ht="16.5" thickBot="1" x14ac:dyDescent="0.3">
      <c r="B4" s="594" t="s">
        <v>60</v>
      </c>
      <c r="C4" s="262" t="s">
        <v>61</v>
      </c>
      <c r="D4" s="146">
        <v>1317039.1199999999</v>
      </c>
      <c r="E4" s="146">
        <v>18906</v>
      </c>
      <c r="F4" s="146">
        <v>2012</v>
      </c>
      <c r="G4" s="160">
        <v>1390.0869</v>
      </c>
      <c r="H4" s="624">
        <v>112291760.23999999</v>
      </c>
      <c r="I4" s="624">
        <v>23567005.02</v>
      </c>
      <c r="J4" s="624">
        <v>2037110.830000001</v>
      </c>
      <c r="K4" s="625">
        <v>86687644.390000001</v>
      </c>
      <c r="L4" s="263"/>
    </row>
    <row r="5" spans="2:26" ht="28.5" thickBot="1" x14ac:dyDescent="0.3">
      <c r="B5" s="594" t="s">
        <v>805</v>
      </c>
      <c r="C5" s="262" t="s">
        <v>63</v>
      </c>
      <c r="D5" s="146">
        <v>5138209</v>
      </c>
      <c r="E5" s="146">
        <v>18917</v>
      </c>
      <c r="F5" s="146">
        <v>10240.735908141962</v>
      </c>
      <c r="G5" s="160">
        <v>8454.2605568872023</v>
      </c>
      <c r="H5" s="624">
        <v>866131052.11000001</v>
      </c>
      <c r="I5" s="624">
        <v>314908298.51999998</v>
      </c>
      <c r="J5" s="624">
        <v>0</v>
      </c>
      <c r="K5" s="625">
        <v>551222753.59000003</v>
      </c>
      <c r="L5" s="263"/>
    </row>
    <row r="6" spans="2:26" ht="28.5" thickBot="1" x14ac:dyDescent="0.3">
      <c r="B6" s="594" t="s">
        <v>806</v>
      </c>
      <c r="C6" s="262" t="s">
        <v>65</v>
      </c>
      <c r="D6" s="146">
        <v>58653</v>
      </c>
      <c r="E6" s="146">
        <v>1148</v>
      </c>
      <c r="F6" s="146">
        <v>142.4</v>
      </c>
      <c r="G6" s="160">
        <v>87.731999999999999</v>
      </c>
      <c r="H6" s="624">
        <v>7347403.2600000007</v>
      </c>
      <c r="I6" s="624">
        <v>1486138.3399999999</v>
      </c>
      <c r="J6" s="624">
        <v>618135.78</v>
      </c>
      <c r="K6" s="625">
        <v>5243129.1400000006</v>
      </c>
      <c r="L6" s="263"/>
    </row>
    <row r="7" spans="2:26" ht="16.5" thickBot="1" x14ac:dyDescent="0.3">
      <c r="B7" s="594" t="s">
        <v>807</v>
      </c>
      <c r="C7" s="262" t="s">
        <v>63</v>
      </c>
      <c r="D7" s="146" t="s">
        <v>94</v>
      </c>
      <c r="E7" s="146" t="s">
        <v>94</v>
      </c>
      <c r="F7" s="146" t="s">
        <v>94</v>
      </c>
      <c r="G7" s="160" t="s">
        <v>94</v>
      </c>
      <c r="H7" s="624" t="s">
        <v>94</v>
      </c>
      <c r="I7" s="624" t="s">
        <v>94</v>
      </c>
      <c r="J7" s="624" t="s">
        <v>94</v>
      </c>
      <c r="K7" s="625" t="s">
        <v>94</v>
      </c>
      <c r="L7" s="263"/>
    </row>
    <row r="8" spans="2:26" ht="26.25" thickBot="1" x14ac:dyDescent="0.3">
      <c r="B8" s="594" t="s">
        <v>67</v>
      </c>
      <c r="C8" s="262" t="s">
        <v>68</v>
      </c>
      <c r="D8" s="146">
        <v>1646</v>
      </c>
      <c r="E8" s="146">
        <v>1494</v>
      </c>
      <c r="F8" s="146">
        <v>169</v>
      </c>
      <c r="G8" s="160">
        <v>98.735327327327326</v>
      </c>
      <c r="H8" s="624">
        <v>6977477.1900000004</v>
      </c>
      <c r="I8" s="624">
        <v>1510136.66</v>
      </c>
      <c r="J8" s="624">
        <v>22045.38</v>
      </c>
      <c r="K8" s="625">
        <v>5445295.1500000004</v>
      </c>
      <c r="L8" s="263"/>
    </row>
    <row r="9" spans="2:26" ht="28.5" thickBot="1" x14ac:dyDescent="0.3">
      <c r="B9" s="594" t="s">
        <v>809</v>
      </c>
      <c r="C9" s="262" t="s">
        <v>61</v>
      </c>
      <c r="D9" s="146">
        <v>37247.5</v>
      </c>
      <c r="E9" s="146">
        <v>36438</v>
      </c>
      <c r="F9" s="146">
        <v>131</v>
      </c>
      <c r="G9" s="160">
        <v>76.149999999999991</v>
      </c>
      <c r="H9" s="624">
        <v>3220442.29</v>
      </c>
      <c r="I9" s="624">
        <v>0</v>
      </c>
      <c r="J9" s="624">
        <v>183953.99</v>
      </c>
      <c r="K9" s="625">
        <v>3036488.3000000003</v>
      </c>
      <c r="L9" s="263"/>
    </row>
    <row r="10" spans="2:26" ht="51" x14ac:dyDescent="0.25">
      <c r="B10" s="593" t="s">
        <v>70</v>
      </c>
      <c r="C10" s="626" t="s">
        <v>61</v>
      </c>
      <c r="D10" s="302">
        <v>131416.32999999996</v>
      </c>
      <c r="E10" s="302">
        <v>1075</v>
      </c>
      <c r="F10" s="302">
        <v>162</v>
      </c>
      <c r="G10" s="307">
        <v>113.82820000000001</v>
      </c>
      <c r="H10" s="627">
        <v>7822828.5499999998</v>
      </c>
      <c r="I10" s="627">
        <v>1347606.05</v>
      </c>
      <c r="J10" s="627">
        <v>0</v>
      </c>
      <c r="K10" s="628">
        <v>6475222.5</v>
      </c>
      <c r="L10" s="263"/>
    </row>
    <row r="11" spans="2:26" ht="15.6" customHeight="1" x14ac:dyDescent="0.25">
      <c r="B11" s="819" t="s">
        <v>771</v>
      </c>
      <c r="C11" s="622"/>
      <c r="D11" s="622"/>
      <c r="E11" s="622"/>
      <c r="F11" s="622"/>
      <c r="G11" s="622"/>
      <c r="H11" s="622"/>
      <c r="I11" s="622"/>
      <c r="J11" s="622"/>
      <c r="K11" s="334"/>
    </row>
    <row r="12" spans="2:26" ht="29.25" customHeight="1" x14ac:dyDescent="0.25">
      <c r="B12" s="992" t="s">
        <v>1145</v>
      </c>
      <c r="C12" s="993"/>
      <c r="D12" s="993"/>
      <c r="E12" s="993"/>
      <c r="F12" s="993"/>
      <c r="G12" s="993"/>
      <c r="H12" s="993"/>
      <c r="I12" s="993"/>
      <c r="J12" s="993"/>
      <c r="K12" s="993"/>
      <c r="L12" s="263"/>
      <c r="Q12" s="261"/>
      <c r="Z12" s="267"/>
    </row>
    <row r="13" spans="2:26" x14ac:dyDescent="0.25">
      <c r="B13" s="820" t="s">
        <v>1171</v>
      </c>
      <c r="C13" s="622"/>
      <c r="D13" s="622"/>
      <c r="E13" s="622"/>
      <c r="F13" s="622"/>
      <c r="G13" s="622"/>
      <c r="H13" s="622"/>
      <c r="I13" s="622"/>
      <c r="J13" s="622"/>
      <c r="K13" s="266"/>
      <c r="L13" s="263"/>
      <c r="Z13" s="267"/>
    </row>
    <row r="14" spans="2:26" x14ac:dyDescent="0.25">
      <c r="B14" s="820" t="s">
        <v>1130</v>
      </c>
      <c r="C14" s="622"/>
      <c r="D14" s="622"/>
      <c r="E14" s="622"/>
      <c r="F14" s="622"/>
      <c r="G14" s="622"/>
      <c r="H14" s="622"/>
      <c r="I14" s="622"/>
      <c r="J14" s="622"/>
      <c r="K14" s="266"/>
      <c r="L14" s="263"/>
      <c r="Z14" s="267"/>
    </row>
    <row r="15" spans="2:26" x14ac:dyDescent="0.25">
      <c r="B15" s="820" t="s">
        <v>1172</v>
      </c>
      <c r="C15" s="622"/>
      <c r="D15" s="622"/>
      <c r="E15" s="622"/>
      <c r="F15" s="622"/>
      <c r="G15" s="622"/>
      <c r="H15" s="622"/>
      <c r="I15" s="622"/>
      <c r="J15" s="622"/>
      <c r="K15" s="623"/>
      <c r="L15" s="263"/>
      <c r="Z15" s="267"/>
    </row>
    <row r="16" spans="2:26" x14ac:dyDescent="0.25">
      <c r="B16" s="820" t="s">
        <v>1173</v>
      </c>
      <c r="C16" s="622"/>
      <c r="D16" s="622"/>
      <c r="E16" s="622"/>
      <c r="F16" s="622"/>
      <c r="G16" s="622"/>
      <c r="H16" s="622"/>
      <c r="I16" s="622"/>
      <c r="J16" s="622"/>
      <c r="K16" s="623"/>
      <c r="L16" s="263"/>
      <c r="Z16" s="267"/>
    </row>
    <row r="17" spans="2:26" x14ac:dyDescent="0.25">
      <c r="B17" s="820" t="s">
        <v>1174</v>
      </c>
      <c r="C17" s="622"/>
      <c r="D17" s="622"/>
      <c r="E17" s="622"/>
      <c r="F17" s="622"/>
      <c r="G17" s="622"/>
      <c r="H17" s="622"/>
      <c r="I17" s="622"/>
      <c r="J17" s="622"/>
      <c r="K17" s="266"/>
      <c r="L17" s="263"/>
      <c r="Z17" s="267"/>
    </row>
    <row r="18" spans="2:26" x14ac:dyDescent="0.25">
      <c r="B18" s="823" t="s">
        <v>1175</v>
      </c>
      <c r="C18" s="264"/>
      <c r="D18" s="264"/>
      <c r="E18" s="264"/>
      <c r="F18" s="264"/>
      <c r="G18" s="264"/>
      <c r="H18" s="264"/>
      <c r="I18" s="264"/>
      <c r="J18" s="264"/>
      <c r="K18" s="266"/>
      <c r="L18" s="263"/>
      <c r="Z18" s="267"/>
    </row>
    <row r="19" spans="2:26" x14ac:dyDescent="0.25">
      <c r="B19" s="264"/>
      <c r="C19" s="264"/>
      <c r="D19" s="264"/>
      <c r="E19" s="264"/>
      <c r="F19" s="264"/>
      <c r="G19" s="264"/>
      <c r="H19" s="264"/>
      <c r="I19" s="264"/>
      <c r="J19" s="264"/>
      <c r="K19" s="266"/>
      <c r="L19" s="263"/>
      <c r="Z19" s="267"/>
    </row>
    <row r="20" spans="2:26" ht="25.5" customHeight="1" x14ac:dyDescent="0.25">
      <c r="B20" s="261" t="s">
        <v>954</v>
      </c>
      <c r="L20" s="263"/>
    </row>
    <row r="21" spans="2:26" ht="51.75" thickBot="1" x14ac:dyDescent="0.3">
      <c r="B21" s="592"/>
      <c r="C21" s="748" t="s">
        <v>1014</v>
      </c>
      <c r="D21" s="748" t="s">
        <v>1015</v>
      </c>
      <c r="E21" s="748" t="s">
        <v>1016</v>
      </c>
      <c r="F21" s="592" t="s">
        <v>66</v>
      </c>
      <c r="G21" s="592" t="s">
        <v>77</v>
      </c>
      <c r="H21" s="592" t="s">
        <v>75</v>
      </c>
      <c r="I21" s="595" t="s">
        <v>78</v>
      </c>
      <c r="L21" s="263"/>
    </row>
    <row r="22" spans="2:26" ht="15.6" customHeight="1" x14ac:dyDescent="0.25">
      <c r="B22" s="167">
        <v>2011</v>
      </c>
      <c r="C22" s="146">
        <v>15044</v>
      </c>
      <c r="D22" s="146">
        <v>15473</v>
      </c>
      <c r="E22" s="146">
        <v>253</v>
      </c>
      <c r="F22" s="146" t="s">
        <v>94</v>
      </c>
      <c r="G22" s="146">
        <v>654</v>
      </c>
      <c r="H22" s="146">
        <v>1659</v>
      </c>
      <c r="I22" s="299"/>
      <c r="L22" s="263"/>
    </row>
    <row r="23" spans="2:26" ht="26.25" thickBot="1" x14ac:dyDescent="0.3">
      <c r="B23" s="629" t="s">
        <v>622</v>
      </c>
      <c r="C23" s="146"/>
      <c r="D23" s="146"/>
      <c r="E23" s="146"/>
      <c r="F23" s="146"/>
      <c r="G23" s="146"/>
      <c r="H23" s="146"/>
      <c r="I23" s="299"/>
    </row>
    <row r="24" spans="2:26" ht="15.6" customHeight="1" x14ac:dyDescent="0.25">
      <c r="B24" s="167">
        <v>2012</v>
      </c>
      <c r="C24" s="146">
        <v>21499</v>
      </c>
      <c r="D24" s="146">
        <v>12235</v>
      </c>
      <c r="E24" s="146">
        <v>664</v>
      </c>
      <c r="F24" s="146" t="s">
        <v>94</v>
      </c>
      <c r="G24" s="146">
        <v>993</v>
      </c>
      <c r="H24" s="146">
        <v>1880</v>
      </c>
      <c r="I24" s="299"/>
    </row>
    <row r="25" spans="2:26" ht="26.25" thickBot="1" x14ac:dyDescent="0.3">
      <c r="B25" s="629" t="s">
        <v>622</v>
      </c>
      <c r="C25" s="630">
        <f t="shared" ref="C25:H25" si="0">IFERROR((C24-C22)/ABS(C22), "")</f>
        <v>0.42907471417176285</v>
      </c>
      <c r="D25" s="630">
        <f t="shared" si="0"/>
        <v>-0.2092677567375428</v>
      </c>
      <c r="E25" s="630">
        <f t="shared" si="0"/>
        <v>1.6245059288537549</v>
      </c>
      <c r="F25" s="630" t="str">
        <f t="shared" si="0"/>
        <v/>
      </c>
      <c r="G25" s="630">
        <f t="shared" si="0"/>
        <v>0.51834862385321101</v>
      </c>
      <c r="H25" s="630">
        <f t="shared" si="0"/>
        <v>0.13321277878239904</v>
      </c>
      <c r="I25" s="631"/>
    </row>
    <row r="26" spans="2:26" ht="15.6" customHeight="1" x14ac:dyDescent="0.25">
      <c r="B26" s="167">
        <v>2013</v>
      </c>
      <c r="C26" s="146">
        <v>21598</v>
      </c>
      <c r="D26" s="146">
        <v>13743</v>
      </c>
      <c r="E26" s="146">
        <v>834</v>
      </c>
      <c r="F26" s="146" t="s">
        <v>94</v>
      </c>
      <c r="G26" s="146">
        <v>1121</v>
      </c>
      <c r="H26" s="146">
        <v>2400</v>
      </c>
      <c r="I26" s="299"/>
    </row>
    <row r="27" spans="2:26" ht="26.25" thickBot="1" x14ac:dyDescent="0.3">
      <c r="B27" s="629" t="s">
        <v>622</v>
      </c>
      <c r="C27" s="630">
        <f t="shared" ref="C27:H27" si="1">IFERROR((C26-C24)/ABS(C24), "")</f>
        <v>4.6048653425740729E-3</v>
      </c>
      <c r="D27" s="630">
        <f t="shared" si="1"/>
        <v>0.12325296281160605</v>
      </c>
      <c r="E27" s="630">
        <f t="shared" si="1"/>
        <v>0.25602409638554219</v>
      </c>
      <c r="F27" s="630" t="str">
        <f t="shared" si="1"/>
        <v/>
      </c>
      <c r="G27" s="630">
        <f t="shared" si="1"/>
        <v>0.12890231621349446</v>
      </c>
      <c r="H27" s="630">
        <f t="shared" si="1"/>
        <v>0.27659574468085107</v>
      </c>
      <c r="I27" s="631"/>
    </row>
    <row r="28" spans="2:26" ht="15.6" customHeight="1" x14ac:dyDescent="0.25">
      <c r="B28" s="167">
        <v>2014</v>
      </c>
      <c r="C28" s="146">
        <v>22470</v>
      </c>
      <c r="D28" s="146">
        <v>14303</v>
      </c>
      <c r="E28" s="146">
        <v>772</v>
      </c>
      <c r="F28" s="146" t="s">
        <v>94</v>
      </c>
      <c r="G28" s="146">
        <v>1278</v>
      </c>
      <c r="H28" s="146">
        <v>2466</v>
      </c>
      <c r="I28" s="299"/>
    </row>
    <row r="29" spans="2:26" ht="26.25" thickBot="1" x14ac:dyDescent="0.3">
      <c r="B29" s="629" t="s">
        <v>622</v>
      </c>
      <c r="C29" s="630">
        <f t="shared" ref="C29:H29" si="2">IFERROR((C28-C26)/ABS(C26), "")</f>
        <v>4.0374108713769792E-2</v>
      </c>
      <c r="D29" s="630">
        <f t="shared" si="2"/>
        <v>4.0748017172378664E-2</v>
      </c>
      <c r="E29" s="630">
        <f t="shared" si="2"/>
        <v>-7.4340527577937646E-2</v>
      </c>
      <c r="F29" s="630" t="str">
        <f t="shared" si="2"/>
        <v/>
      </c>
      <c r="G29" s="630">
        <f t="shared" si="2"/>
        <v>0.14005352363960749</v>
      </c>
      <c r="H29" s="630">
        <f t="shared" si="2"/>
        <v>2.75E-2</v>
      </c>
      <c r="I29" s="631"/>
    </row>
    <row r="30" spans="2:26" ht="15.6" customHeight="1" x14ac:dyDescent="0.25">
      <c r="B30" s="167">
        <v>2015</v>
      </c>
      <c r="C30" s="146">
        <v>23313</v>
      </c>
      <c r="D30" s="146">
        <v>14514</v>
      </c>
      <c r="E30" s="146">
        <v>833</v>
      </c>
      <c r="F30" s="146" t="s">
        <v>94</v>
      </c>
      <c r="G30" s="146">
        <v>1338</v>
      </c>
      <c r="H30" s="146">
        <v>2313</v>
      </c>
      <c r="I30" s="299"/>
    </row>
    <row r="31" spans="2:26" ht="26.25" thickBot="1" x14ac:dyDescent="0.3">
      <c r="B31" s="629" t="s">
        <v>622</v>
      </c>
      <c r="C31" s="630">
        <f t="shared" ref="C31:H31" si="3">IFERROR((C30-C28)/ABS(C28), "")</f>
        <v>3.7516688918558076E-2</v>
      </c>
      <c r="D31" s="630">
        <f t="shared" si="3"/>
        <v>1.4752149898622667E-2</v>
      </c>
      <c r="E31" s="630">
        <f t="shared" si="3"/>
        <v>7.901554404145078E-2</v>
      </c>
      <c r="F31" s="630" t="str">
        <f t="shared" si="3"/>
        <v/>
      </c>
      <c r="G31" s="630">
        <f t="shared" si="3"/>
        <v>4.6948356807511735E-2</v>
      </c>
      <c r="H31" s="630">
        <f t="shared" si="3"/>
        <v>-6.2043795620437957E-2</v>
      </c>
      <c r="I31" s="631"/>
    </row>
    <row r="32" spans="2:26" ht="15.6" customHeight="1" x14ac:dyDescent="0.25">
      <c r="B32" s="167">
        <v>2016</v>
      </c>
      <c r="C32" s="146">
        <v>23864</v>
      </c>
      <c r="D32" s="146">
        <v>14658</v>
      </c>
      <c r="E32" s="146">
        <v>843</v>
      </c>
      <c r="F32" s="146" t="s">
        <v>94</v>
      </c>
      <c r="G32" s="146">
        <v>1388</v>
      </c>
      <c r="H32" s="146">
        <v>2880</v>
      </c>
      <c r="I32" s="299"/>
    </row>
    <row r="33" spans="2:12" ht="26.25" thickBot="1" x14ac:dyDescent="0.3">
      <c r="B33" s="629" t="s">
        <v>622</v>
      </c>
      <c r="C33" s="630">
        <f t="shared" ref="C33:H33" si="4">IFERROR((C32-C30)/ABS(C30), "")</f>
        <v>2.3634881825590873E-2</v>
      </c>
      <c r="D33" s="630">
        <f t="shared" si="4"/>
        <v>9.9214551467548574E-3</v>
      </c>
      <c r="E33" s="630">
        <f t="shared" si="4"/>
        <v>1.2004801920768308E-2</v>
      </c>
      <c r="F33" s="630" t="str">
        <f t="shared" si="4"/>
        <v/>
      </c>
      <c r="G33" s="630">
        <f t="shared" si="4"/>
        <v>3.7369207772795218E-2</v>
      </c>
      <c r="H33" s="630">
        <f t="shared" si="4"/>
        <v>0.24513618677042801</v>
      </c>
      <c r="I33" s="631"/>
    </row>
    <row r="34" spans="2:12" ht="15.6" customHeight="1" x14ac:dyDescent="0.25">
      <c r="B34" s="167">
        <v>2017</v>
      </c>
      <c r="C34" s="146">
        <v>24070</v>
      </c>
      <c r="D34" s="146">
        <v>15152</v>
      </c>
      <c r="E34" s="146">
        <v>865</v>
      </c>
      <c r="F34" s="146" t="s">
        <v>94</v>
      </c>
      <c r="G34" s="146">
        <v>1365</v>
      </c>
      <c r="H34" s="146">
        <v>3254</v>
      </c>
      <c r="I34" s="299"/>
    </row>
    <row r="35" spans="2:12" ht="26.25" thickBot="1" x14ac:dyDescent="0.3">
      <c r="B35" s="629" t="s">
        <v>622</v>
      </c>
      <c r="C35" s="630">
        <f t="shared" ref="C35:H35" si="5">IFERROR((C34-C32)/ABS(C32), "")</f>
        <v>8.6322494133422734E-3</v>
      </c>
      <c r="D35" s="630">
        <f t="shared" si="5"/>
        <v>3.3701732842133986E-2</v>
      </c>
      <c r="E35" s="630">
        <f t="shared" si="5"/>
        <v>2.6097271648873072E-2</v>
      </c>
      <c r="F35" s="630" t="str">
        <f t="shared" si="5"/>
        <v/>
      </c>
      <c r="G35" s="630">
        <f t="shared" si="5"/>
        <v>-1.6570605187319884E-2</v>
      </c>
      <c r="H35" s="630">
        <f t="shared" si="5"/>
        <v>0.12986111111111112</v>
      </c>
      <c r="I35" s="631"/>
      <c r="L35" s="268"/>
    </row>
    <row r="36" spans="2:12" ht="15.6" customHeight="1" x14ac:dyDescent="0.25">
      <c r="B36" s="167">
        <v>2018</v>
      </c>
      <c r="C36" s="146">
        <v>25234</v>
      </c>
      <c r="D36" s="146">
        <v>17045</v>
      </c>
      <c r="E36" s="146">
        <v>867</v>
      </c>
      <c r="F36" s="146" t="s">
        <v>94</v>
      </c>
      <c r="G36" s="146">
        <v>1427</v>
      </c>
      <c r="H36" s="146">
        <v>7765</v>
      </c>
      <c r="I36" s="299">
        <v>573</v>
      </c>
    </row>
    <row r="37" spans="2:12" ht="26.25" thickBot="1" x14ac:dyDescent="0.3">
      <c r="B37" s="629" t="s">
        <v>622</v>
      </c>
      <c r="C37" s="630">
        <f t="shared" ref="C37:I37" si="6">IFERROR((C36-C34)/ABS(C34), "")</f>
        <v>4.8358953053593688E-2</v>
      </c>
      <c r="D37" s="630">
        <f t="shared" si="6"/>
        <v>0.12493400211193242</v>
      </c>
      <c r="E37" s="630">
        <f t="shared" si="6"/>
        <v>2.3121387283236996E-3</v>
      </c>
      <c r="F37" s="630" t="str">
        <f t="shared" si="6"/>
        <v/>
      </c>
      <c r="G37" s="630">
        <f t="shared" si="6"/>
        <v>4.5421245421245419E-2</v>
      </c>
      <c r="H37" s="630">
        <f t="shared" si="6"/>
        <v>1.3862937922556853</v>
      </c>
      <c r="I37" s="631" t="str">
        <f t="shared" si="6"/>
        <v/>
      </c>
      <c r="L37" s="268"/>
    </row>
    <row r="38" spans="2:12" ht="15.6" customHeight="1" x14ac:dyDescent="0.25">
      <c r="B38" s="167">
        <v>2019</v>
      </c>
      <c r="C38" s="146">
        <v>25233</v>
      </c>
      <c r="D38" s="146">
        <v>17487</v>
      </c>
      <c r="E38" s="146">
        <v>939</v>
      </c>
      <c r="F38" s="146" t="s">
        <v>94</v>
      </c>
      <c r="G38" s="146">
        <v>1424</v>
      </c>
      <c r="H38" s="146">
        <v>8772</v>
      </c>
      <c r="I38" s="299">
        <v>628</v>
      </c>
    </row>
    <row r="39" spans="2:12" ht="26.25" thickBot="1" x14ac:dyDescent="0.3">
      <c r="B39" s="629" t="s">
        <v>622</v>
      </c>
      <c r="C39" s="630">
        <f t="shared" ref="C39:I39" si="7">IFERROR((C38-C36)/ABS(C36), "")</f>
        <v>-3.9629071887136404E-5</v>
      </c>
      <c r="D39" s="630">
        <f t="shared" si="7"/>
        <v>2.5931358169551187E-2</v>
      </c>
      <c r="E39" s="630">
        <f t="shared" si="7"/>
        <v>8.3044982698961933E-2</v>
      </c>
      <c r="F39" s="630" t="str">
        <f t="shared" si="7"/>
        <v/>
      </c>
      <c r="G39" s="630">
        <f t="shared" si="7"/>
        <v>-2.1023125437981782E-3</v>
      </c>
      <c r="H39" s="630">
        <f t="shared" si="7"/>
        <v>0.12968448164842242</v>
      </c>
      <c r="I39" s="631">
        <f t="shared" si="7"/>
        <v>9.5986038394415357E-2</v>
      </c>
    </row>
    <row r="40" spans="2:12" ht="15.6" customHeight="1" x14ac:dyDescent="0.25">
      <c r="B40" s="167">
        <v>2020</v>
      </c>
      <c r="C40" s="146">
        <v>24764</v>
      </c>
      <c r="D40" s="146">
        <v>17886</v>
      </c>
      <c r="E40" s="146">
        <v>806</v>
      </c>
      <c r="F40" s="146" t="s">
        <v>94</v>
      </c>
      <c r="G40" s="146">
        <v>1436</v>
      </c>
      <c r="H40" s="146">
        <v>14849</v>
      </c>
      <c r="I40" s="299">
        <v>764</v>
      </c>
    </row>
    <row r="41" spans="2:12" ht="26.25" thickBot="1" x14ac:dyDescent="0.3">
      <c r="B41" s="629" t="s">
        <v>622</v>
      </c>
      <c r="C41" s="630">
        <f t="shared" ref="C41:I41" si="8">IFERROR((C40-C38)/ABS(C38), "")</f>
        <v>-1.8586771291562637E-2</v>
      </c>
      <c r="D41" s="630">
        <f t="shared" si="8"/>
        <v>2.2816949734088179E-2</v>
      </c>
      <c r="E41" s="630">
        <f t="shared" si="8"/>
        <v>-0.14164004259850904</v>
      </c>
      <c r="F41" s="630" t="str">
        <f t="shared" si="8"/>
        <v/>
      </c>
      <c r="G41" s="630">
        <f t="shared" si="8"/>
        <v>8.4269662921348312E-3</v>
      </c>
      <c r="H41" s="630">
        <f t="shared" si="8"/>
        <v>0.69277245782033747</v>
      </c>
      <c r="I41" s="631">
        <f t="shared" si="8"/>
        <v>0.21656050955414013</v>
      </c>
    </row>
    <row r="42" spans="2:12" ht="15.6" customHeight="1" x14ac:dyDescent="0.25">
      <c r="B42" s="167">
        <v>2021</v>
      </c>
      <c r="C42" s="146">
        <v>24767</v>
      </c>
      <c r="D42" s="146">
        <v>18257</v>
      </c>
      <c r="E42" s="146">
        <v>698</v>
      </c>
      <c r="F42" s="146" t="s">
        <v>94</v>
      </c>
      <c r="G42" s="146">
        <v>1479</v>
      </c>
      <c r="H42" s="146">
        <v>19440</v>
      </c>
      <c r="I42" s="299">
        <v>763</v>
      </c>
    </row>
    <row r="43" spans="2:12" ht="26.25" thickBot="1" x14ac:dyDescent="0.3">
      <c r="B43" s="629" t="s">
        <v>622</v>
      </c>
      <c r="C43" s="630">
        <f t="shared" ref="C43:I43" si="9">IFERROR((C42-C40)/ABS(C40), "")</f>
        <v>1.2114359554191568E-4</v>
      </c>
      <c r="D43" s="630">
        <f t="shared" si="9"/>
        <v>2.074248015207425E-2</v>
      </c>
      <c r="E43" s="630">
        <f t="shared" si="9"/>
        <v>-0.13399503722084366</v>
      </c>
      <c r="F43" s="630" t="str">
        <f t="shared" si="9"/>
        <v/>
      </c>
      <c r="G43" s="630">
        <f t="shared" si="9"/>
        <v>2.9944289693593314E-2</v>
      </c>
      <c r="H43" s="630">
        <f t="shared" si="9"/>
        <v>0.30917906929759581</v>
      </c>
      <c r="I43" s="631">
        <f t="shared" si="9"/>
        <v>-1.3089005235602095E-3</v>
      </c>
    </row>
    <row r="44" spans="2:12" ht="15.6" customHeight="1" x14ac:dyDescent="0.25">
      <c r="B44" s="167">
        <v>2022</v>
      </c>
      <c r="C44" s="146">
        <v>25041</v>
      </c>
      <c r="D44" s="146">
        <v>18742.523411794482</v>
      </c>
      <c r="E44" s="146">
        <v>791</v>
      </c>
      <c r="F44" s="146" t="s">
        <v>94</v>
      </c>
      <c r="G44" s="146">
        <v>1490</v>
      </c>
      <c r="H44" s="146">
        <v>25005</v>
      </c>
      <c r="I44" s="299">
        <v>938</v>
      </c>
    </row>
    <row r="45" spans="2:12" ht="26.25" thickBot="1" x14ac:dyDescent="0.3">
      <c r="B45" s="629" t="s">
        <v>622</v>
      </c>
      <c r="C45" s="630">
        <f t="shared" ref="C45:I45" si="10">IFERROR((C44-C42)/ABS(C42), "")</f>
        <v>1.1063108168126943E-2</v>
      </c>
      <c r="D45" s="630">
        <f t="shared" si="10"/>
        <v>2.6593822193924629E-2</v>
      </c>
      <c r="E45" s="630">
        <f t="shared" si="10"/>
        <v>0.13323782234957021</v>
      </c>
      <c r="F45" s="630" t="str">
        <f t="shared" si="10"/>
        <v/>
      </c>
      <c r="G45" s="630">
        <f t="shared" si="10"/>
        <v>7.4374577417173765E-3</v>
      </c>
      <c r="H45" s="630">
        <f t="shared" si="10"/>
        <v>0.28626543209876543</v>
      </c>
      <c r="I45" s="631">
        <f t="shared" si="10"/>
        <v>0.22935779816513763</v>
      </c>
    </row>
    <row r="46" spans="2:12" ht="15.6" customHeight="1" x14ac:dyDescent="0.25">
      <c r="B46" s="167">
        <v>2023</v>
      </c>
      <c r="C46" s="146">
        <v>25696</v>
      </c>
      <c r="D46" s="146">
        <v>18511</v>
      </c>
      <c r="E46" s="146">
        <v>994</v>
      </c>
      <c r="F46" s="146" t="s">
        <v>94</v>
      </c>
      <c r="G46" s="146">
        <v>1514</v>
      </c>
      <c r="H46" s="146">
        <v>27640</v>
      </c>
      <c r="I46" s="299">
        <v>990</v>
      </c>
    </row>
    <row r="47" spans="2:12" ht="26.25" thickBot="1" x14ac:dyDescent="0.3">
      <c r="B47" s="629" t="s">
        <v>622</v>
      </c>
      <c r="C47" s="630">
        <f t="shared" ref="C47:I49" si="11">IFERROR((C46-C44)/ABS(C44), "")</f>
        <v>2.6157102352142487E-2</v>
      </c>
      <c r="D47" s="630">
        <f t="shared" si="11"/>
        <v>-1.2352841007992903E-2</v>
      </c>
      <c r="E47" s="630">
        <f t="shared" si="11"/>
        <v>0.25663716814159293</v>
      </c>
      <c r="F47" s="630" t="str">
        <f t="shared" si="11"/>
        <v/>
      </c>
      <c r="G47" s="630">
        <f t="shared" si="11"/>
        <v>1.6107382550335572E-2</v>
      </c>
      <c r="H47" s="630">
        <f t="shared" si="11"/>
        <v>0.10537892421515697</v>
      </c>
      <c r="I47" s="631">
        <f t="shared" si="11"/>
        <v>5.5437100213219619E-2</v>
      </c>
    </row>
    <row r="48" spans="2:12" ht="15.6" customHeight="1" x14ac:dyDescent="0.25">
      <c r="B48" s="167">
        <v>2024</v>
      </c>
      <c r="C48" s="146">
        <v>18906</v>
      </c>
      <c r="D48" s="146">
        <v>18917</v>
      </c>
      <c r="E48" s="146">
        <v>1148</v>
      </c>
      <c r="F48" s="146" t="s">
        <v>94</v>
      </c>
      <c r="G48" s="146">
        <v>1494</v>
      </c>
      <c r="H48" s="146">
        <v>36438</v>
      </c>
      <c r="I48" s="299">
        <v>1075</v>
      </c>
    </row>
    <row r="49" spans="2:13" ht="25.5" x14ac:dyDescent="0.25">
      <c r="B49" s="632" t="s">
        <v>622</v>
      </c>
      <c r="C49" s="633">
        <f t="shared" si="11"/>
        <v>-0.26424346201743459</v>
      </c>
      <c r="D49" s="633">
        <f t="shared" si="11"/>
        <v>2.1932904759332288E-2</v>
      </c>
      <c r="E49" s="633">
        <f t="shared" si="11"/>
        <v>0.15492957746478872</v>
      </c>
      <c r="F49" s="633" t="str">
        <f t="shared" si="11"/>
        <v/>
      </c>
      <c r="G49" s="633">
        <f t="shared" si="11"/>
        <v>-1.3210039630118891E-2</v>
      </c>
      <c r="H49" s="633">
        <f t="shared" si="11"/>
        <v>0.31830680173661358</v>
      </c>
      <c r="I49" s="634">
        <f t="shared" si="11"/>
        <v>8.5858585858585856E-2</v>
      </c>
    </row>
    <row r="50" spans="2:13" x14ac:dyDescent="0.25">
      <c r="B50" s="822" t="s">
        <v>771</v>
      </c>
    </row>
    <row r="51" spans="2:13" x14ac:dyDescent="0.25">
      <c r="B51" s="823" t="s">
        <v>1151</v>
      </c>
    </row>
    <row r="52" spans="2:13" x14ac:dyDescent="0.25">
      <c r="B52" s="264"/>
    </row>
    <row r="53" spans="2:13" x14ac:dyDescent="0.25">
      <c r="B53" s="261" t="s">
        <v>955</v>
      </c>
    </row>
    <row r="54" spans="2:13" ht="64.5" thickBot="1" x14ac:dyDescent="0.3">
      <c r="B54" s="592" t="s">
        <v>83</v>
      </c>
      <c r="C54" s="592" t="s">
        <v>99</v>
      </c>
      <c r="D54" s="748" t="s">
        <v>1014</v>
      </c>
      <c r="E54" s="748" t="s">
        <v>1015</v>
      </c>
      <c r="F54" s="748" t="s">
        <v>1016</v>
      </c>
      <c r="G54" s="592" t="s">
        <v>66</v>
      </c>
      <c r="H54" s="592" t="s">
        <v>77</v>
      </c>
      <c r="I54" s="592" t="s">
        <v>75</v>
      </c>
      <c r="J54" s="595" t="s">
        <v>78</v>
      </c>
      <c r="K54" s="269"/>
    </row>
    <row r="55" spans="2:13" x14ac:dyDescent="0.25">
      <c r="B55" s="167">
        <v>2013</v>
      </c>
      <c r="C55" s="635" t="s">
        <v>5</v>
      </c>
      <c r="D55" s="715">
        <v>0.67494868747974512</v>
      </c>
      <c r="E55" s="715">
        <v>0.71260183740682959</v>
      </c>
      <c r="F55" s="715">
        <v>0.77886497064579241</v>
      </c>
      <c r="G55" s="715" t="s">
        <v>94</v>
      </c>
      <c r="H55" s="715">
        <v>0.75621414913957929</v>
      </c>
      <c r="I55" s="715">
        <v>0.60629921259842523</v>
      </c>
      <c r="J55" s="716"/>
      <c r="K55" s="269"/>
      <c r="M55" s="270"/>
    </row>
    <row r="56" spans="2:13" ht="16.5" thickBot="1" x14ac:dyDescent="0.3">
      <c r="B56" s="629"/>
      <c r="C56" s="635" t="s">
        <v>6</v>
      </c>
      <c r="D56" s="715">
        <v>0.32505131252025499</v>
      </c>
      <c r="E56" s="715">
        <v>0.28739816259317036</v>
      </c>
      <c r="F56" s="715">
        <v>0.22113502935420745</v>
      </c>
      <c r="G56" s="715" t="s">
        <v>94</v>
      </c>
      <c r="H56" s="715">
        <v>0.24378585086042065</v>
      </c>
      <c r="I56" s="715">
        <v>0.39370078740157483</v>
      </c>
      <c r="J56" s="716"/>
      <c r="K56" s="269"/>
      <c r="M56" s="269"/>
    </row>
    <row r="57" spans="2:13" x14ac:dyDescent="0.25">
      <c r="B57" s="167">
        <v>2014</v>
      </c>
      <c r="C57" s="635" t="s">
        <v>5</v>
      </c>
      <c r="D57" s="715">
        <v>0.66611192011649678</v>
      </c>
      <c r="E57" s="715">
        <v>0.7170515388432267</v>
      </c>
      <c r="F57" s="715">
        <v>0.77620967741935476</v>
      </c>
      <c r="G57" s="715" t="s">
        <v>94</v>
      </c>
      <c r="H57" s="715">
        <v>0.76475694444444442</v>
      </c>
      <c r="I57" s="715">
        <v>0.58857142857142852</v>
      </c>
      <c r="J57" s="716"/>
      <c r="K57" s="269"/>
      <c r="M57" s="269"/>
    </row>
    <row r="58" spans="2:13" ht="16.5" thickBot="1" x14ac:dyDescent="0.3">
      <c r="B58" s="629"/>
      <c r="C58" s="635" t="s">
        <v>6</v>
      </c>
      <c r="D58" s="715">
        <v>0.33388807988350322</v>
      </c>
      <c r="E58" s="715">
        <v>0.28294846115677319</v>
      </c>
      <c r="F58" s="715">
        <v>0.22379032258064516</v>
      </c>
      <c r="G58" s="715" t="s">
        <v>94</v>
      </c>
      <c r="H58" s="715">
        <v>0.23524305555555552</v>
      </c>
      <c r="I58" s="715">
        <v>0.41142857142857137</v>
      </c>
      <c r="J58" s="716"/>
      <c r="K58" s="269"/>
      <c r="M58" s="269"/>
    </row>
    <row r="59" spans="2:13" x14ac:dyDescent="0.25">
      <c r="B59" s="167">
        <v>2015</v>
      </c>
      <c r="C59" s="635" t="s">
        <v>5</v>
      </c>
      <c r="D59" s="715">
        <v>0.66299605235819659</v>
      </c>
      <c r="E59" s="715">
        <v>0.70940968012683014</v>
      </c>
      <c r="F59" s="715">
        <v>0.7595628415300546</v>
      </c>
      <c r="G59" s="715" t="s">
        <v>94</v>
      </c>
      <c r="H59" s="715">
        <v>0.76814011676396987</v>
      </c>
      <c r="I59" s="715">
        <v>0.56687898089171973</v>
      </c>
      <c r="J59" s="716"/>
      <c r="K59" s="269"/>
      <c r="M59" s="269"/>
    </row>
    <row r="60" spans="2:13" ht="16.5" thickBot="1" x14ac:dyDescent="0.3">
      <c r="B60" s="629"/>
      <c r="C60" s="635" t="s">
        <v>6</v>
      </c>
      <c r="D60" s="715">
        <v>0.33700394764180347</v>
      </c>
      <c r="E60" s="715">
        <v>0.2905903198731698</v>
      </c>
      <c r="F60" s="715">
        <v>0.24043715846994534</v>
      </c>
      <c r="G60" s="715" t="s">
        <v>94</v>
      </c>
      <c r="H60" s="715">
        <v>0.23185988323603002</v>
      </c>
      <c r="I60" s="715">
        <v>0.43312101910828027</v>
      </c>
      <c r="J60" s="716"/>
      <c r="K60" s="269"/>
      <c r="M60" s="269"/>
    </row>
    <row r="61" spans="2:13" x14ac:dyDescent="0.25">
      <c r="B61" s="167">
        <v>2016</v>
      </c>
      <c r="C61" s="635" t="s">
        <v>5</v>
      </c>
      <c r="D61" s="715">
        <v>0.6631621512333199</v>
      </c>
      <c r="E61" s="715">
        <v>0.71322450476889221</v>
      </c>
      <c r="F61" s="715">
        <v>0.76513761467889907</v>
      </c>
      <c r="G61" s="715" t="s">
        <v>94</v>
      </c>
      <c r="H61" s="715">
        <v>0.76035031847133749</v>
      </c>
      <c r="I61" s="715">
        <v>0.56353591160221006</v>
      </c>
      <c r="J61" s="716"/>
      <c r="K61" s="269"/>
      <c r="M61" s="269"/>
    </row>
    <row r="62" spans="2:13" ht="16.5" thickBot="1" x14ac:dyDescent="0.3">
      <c r="B62" s="629"/>
      <c r="C62" s="635" t="s">
        <v>6</v>
      </c>
      <c r="D62" s="715">
        <v>0.33683784876668016</v>
      </c>
      <c r="E62" s="715">
        <v>0.2867754952311079</v>
      </c>
      <c r="F62" s="715">
        <v>0.23486238532110093</v>
      </c>
      <c r="G62" s="715" t="s">
        <v>94</v>
      </c>
      <c r="H62" s="715">
        <v>0.23964968152866242</v>
      </c>
      <c r="I62" s="715">
        <v>0.43646408839779005</v>
      </c>
      <c r="J62" s="716"/>
      <c r="K62" s="269"/>
      <c r="M62" s="269"/>
    </row>
    <row r="63" spans="2:13" x14ac:dyDescent="0.25">
      <c r="B63" s="167">
        <v>2017</v>
      </c>
      <c r="C63" s="635" t="s">
        <v>5</v>
      </c>
      <c r="D63" s="715">
        <v>0.64992041384799049</v>
      </c>
      <c r="E63" s="715">
        <v>0.71128408572731416</v>
      </c>
      <c r="F63" s="715">
        <v>0.7636684303350969</v>
      </c>
      <c r="G63" s="715" t="s">
        <v>94</v>
      </c>
      <c r="H63" s="715">
        <v>0.76561232765612319</v>
      </c>
      <c r="I63" s="715">
        <v>0.56149732620320858</v>
      </c>
      <c r="J63" s="716"/>
      <c r="K63" s="269"/>
      <c r="M63" s="269"/>
    </row>
    <row r="64" spans="2:13" ht="16.5" thickBot="1" x14ac:dyDescent="0.3">
      <c r="B64" s="629"/>
      <c r="C64" s="635" t="s">
        <v>6</v>
      </c>
      <c r="D64" s="715">
        <v>0.35007958615200957</v>
      </c>
      <c r="E64" s="715">
        <v>0.28871591427268578</v>
      </c>
      <c r="F64" s="715">
        <v>0.23633156966490299</v>
      </c>
      <c r="G64" s="715" t="s">
        <v>94</v>
      </c>
      <c r="H64" s="715">
        <v>0.2343876723438767</v>
      </c>
      <c r="I64" s="715">
        <v>0.43850267379679148</v>
      </c>
      <c r="J64" s="716"/>
      <c r="K64" s="269"/>
      <c r="M64" s="269"/>
    </row>
    <row r="65" spans="2:13" x14ac:dyDescent="0.25">
      <c r="B65" s="167">
        <v>2018</v>
      </c>
      <c r="C65" s="635" t="s">
        <v>5</v>
      </c>
      <c r="D65" s="715">
        <v>0.64532972345774509</v>
      </c>
      <c r="E65" s="715">
        <v>0.6914833157424698</v>
      </c>
      <c r="F65" s="715">
        <v>0.79965457685664931</v>
      </c>
      <c r="G65" s="715" t="s">
        <v>94</v>
      </c>
      <c r="H65" s="715">
        <v>0.74940711462450593</v>
      </c>
      <c r="I65" s="715">
        <v>0.61506276150627615</v>
      </c>
      <c r="J65" s="716">
        <v>0.59471365638766516</v>
      </c>
      <c r="K65" s="269"/>
      <c r="M65" s="271"/>
    </row>
    <row r="66" spans="2:13" ht="16.5" thickBot="1" x14ac:dyDescent="0.3">
      <c r="B66" s="629"/>
      <c r="C66" s="635" t="s">
        <v>6</v>
      </c>
      <c r="D66" s="715">
        <v>0.35467027654225491</v>
      </c>
      <c r="E66" s="715">
        <v>0.30851668425753026</v>
      </c>
      <c r="F66" s="715">
        <v>0.2003454231433506</v>
      </c>
      <c r="G66" s="715" t="s">
        <v>94</v>
      </c>
      <c r="H66" s="715">
        <v>0.25059288537549407</v>
      </c>
      <c r="I66" s="715">
        <v>0.38493723849372385</v>
      </c>
      <c r="J66" s="716">
        <v>0.40528634361233479</v>
      </c>
      <c r="K66" s="269"/>
      <c r="M66" s="270"/>
    </row>
    <row r="67" spans="2:13" x14ac:dyDescent="0.25">
      <c r="B67" s="167">
        <v>2019</v>
      </c>
      <c r="C67" s="635" t="s">
        <v>5</v>
      </c>
      <c r="D67" s="715">
        <v>0.65223678264798901</v>
      </c>
      <c r="E67" s="715">
        <v>0.68792674110370311</v>
      </c>
      <c r="F67" s="715">
        <v>0.77476038338658137</v>
      </c>
      <c r="G67" s="715" t="s">
        <v>94</v>
      </c>
      <c r="H67" s="715">
        <v>0.76258992805755388</v>
      </c>
      <c r="I67" s="715">
        <v>0.60869565217391308</v>
      </c>
      <c r="J67" s="716">
        <v>0.62229102167182671</v>
      </c>
      <c r="K67" s="269"/>
      <c r="M67" s="269"/>
    </row>
    <row r="68" spans="2:13" ht="16.5" thickBot="1" x14ac:dyDescent="0.3">
      <c r="B68" s="629"/>
      <c r="C68" s="635" t="s">
        <v>6</v>
      </c>
      <c r="D68" s="715">
        <v>0.34776321735201082</v>
      </c>
      <c r="E68" s="715">
        <v>0.31207325889629695</v>
      </c>
      <c r="F68" s="715">
        <v>0.22523961661341851</v>
      </c>
      <c r="G68" s="715" t="s">
        <v>94</v>
      </c>
      <c r="H68" s="715">
        <v>0.23741007194244601</v>
      </c>
      <c r="I68" s="715">
        <v>0.39130434782608697</v>
      </c>
      <c r="J68" s="716">
        <v>0.37770897832817341</v>
      </c>
      <c r="K68" s="269"/>
      <c r="M68" s="269"/>
    </row>
    <row r="69" spans="2:13" x14ac:dyDescent="0.25">
      <c r="B69" s="167">
        <v>2020</v>
      </c>
      <c r="C69" s="635" t="s">
        <v>5</v>
      </c>
      <c r="D69" s="715">
        <v>0.64670991658943466</v>
      </c>
      <c r="E69" s="715">
        <v>0.68848567068000677</v>
      </c>
      <c r="F69" s="715">
        <v>0.73913043478260865</v>
      </c>
      <c r="G69" s="715" t="s">
        <v>94</v>
      </c>
      <c r="H69" s="715">
        <v>0.76341463414634148</v>
      </c>
      <c r="I69" s="715">
        <v>0.6206896551724137</v>
      </c>
      <c r="J69" s="716">
        <v>0.69696969696969702</v>
      </c>
      <c r="K69" s="269"/>
      <c r="M69" s="269"/>
    </row>
    <row r="70" spans="2:13" ht="16.5" thickBot="1" x14ac:dyDescent="0.3">
      <c r="B70" s="629"/>
      <c r="C70" s="635" t="s">
        <v>6</v>
      </c>
      <c r="D70" s="715">
        <v>0.35329008341056528</v>
      </c>
      <c r="E70" s="715">
        <v>0.31151432931999318</v>
      </c>
      <c r="F70" s="715">
        <v>0.2608695652173913</v>
      </c>
      <c r="G70" s="715" t="s">
        <v>94</v>
      </c>
      <c r="H70" s="715">
        <v>0.23658536585365852</v>
      </c>
      <c r="I70" s="715">
        <v>0.37931034482758619</v>
      </c>
      <c r="J70" s="716">
        <v>0.30303030303030304</v>
      </c>
      <c r="K70" s="269"/>
      <c r="M70" s="269"/>
    </row>
    <row r="71" spans="2:13" x14ac:dyDescent="0.25">
      <c r="B71" s="167">
        <v>2021</v>
      </c>
      <c r="C71" s="635" t="s">
        <v>5</v>
      </c>
      <c r="D71" s="715">
        <v>0.64440060970142565</v>
      </c>
      <c r="E71" s="715">
        <v>0.69067568606349439</v>
      </c>
      <c r="F71" s="715">
        <v>0.73969072164948446</v>
      </c>
      <c r="G71" s="715" t="s">
        <v>94</v>
      </c>
      <c r="H71" s="715">
        <v>0.75953307392996106</v>
      </c>
      <c r="I71" s="715">
        <v>0.54426619132501486</v>
      </c>
      <c r="J71" s="716">
        <v>0.66921119592875311</v>
      </c>
      <c r="K71" s="269"/>
      <c r="M71" s="269"/>
    </row>
    <row r="72" spans="2:13" ht="16.5" thickBot="1" x14ac:dyDescent="0.3">
      <c r="B72" s="629"/>
      <c r="C72" s="635" t="s">
        <v>6</v>
      </c>
      <c r="D72" s="715">
        <v>0.3555993902985744</v>
      </c>
      <c r="E72" s="715">
        <v>0.30932431393650545</v>
      </c>
      <c r="F72" s="715">
        <v>0.26030927835051543</v>
      </c>
      <c r="G72" s="715" t="s">
        <v>94</v>
      </c>
      <c r="H72" s="715">
        <v>0.24046692607003892</v>
      </c>
      <c r="I72" s="715">
        <v>0.45573380867498514</v>
      </c>
      <c r="J72" s="716">
        <v>0.33078880407124678</v>
      </c>
      <c r="K72" s="269"/>
      <c r="M72" s="269"/>
    </row>
    <row r="73" spans="2:13" x14ac:dyDescent="0.25">
      <c r="B73" s="167">
        <v>2022</v>
      </c>
      <c r="C73" s="635" t="s">
        <v>5</v>
      </c>
      <c r="D73" s="715">
        <v>0.6440783063158827</v>
      </c>
      <c r="E73" s="715">
        <v>0.6947067285201407</v>
      </c>
      <c r="F73" s="715">
        <v>0.724609375</v>
      </c>
      <c r="G73" s="715" t="s">
        <v>94</v>
      </c>
      <c r="H73" s="715">
        <v>0.75494672754946723</v>
      </c>
      <c r="I73" s="715">
        <v>0.60822060353798124</v>
      </c>
      <c r="J73" s="716">
        <v>0.67307692307692302</v>
      </c>
      <c r="K73" s="269"/>
      <c r="M73" s="269"/>
    </row>
    <row r="74" spans="2:13" ht="16.5" thickBot="1" x14ac:dyDescent="0.3">
      <c r="B74" s="629"/>
      <c r="C74" s="635" t="s">
        <v>6</v>
      </c>
      <c r="D74" s="715">
        <v>0.3559216936841173</v>
      </c>
      <c r="E74" s="715">
        <v>0.30529327147985919</v>
      </c>
      <c r="F74" s="715">
        <v>0.275390625</v>
      </c>
      <c r="G74" s="715" t="s">
        <v>94</v>
      </c>
      <c r="H74" s="715">
        <v>0.24505327245053268</v>
      </c>
      <c r="I74" s="715">
        <v>0.3917793964620187</v>
      </c>
      <c r="J74" s="716">
        <v>0.32692307692307693</v>
      </c>
      <c r="K74" s="269"/>
      <c r="M74" s="269"/>
    </row>
    <row r="75" spans="2:13" x14ac:dyDescent="0.25">
      <c r="B75" s="167">
        <v>2023</v>
      </c>
      <c r="C75" s="635" t="s">
        <v>5</v>
      </c>
      <c r="D75" s="715">
        <v>0.64441917424772566</v>
      </c>
      <c r="E75" s="715">
        <v>0.6897674466667838</v>
      </c>
      <c r="F75" s="715">
        <v>0.7013996889580093</v>
      </c>
      <c r="G75" s="715" t="s">
        <v>94</v>
      </c>
      <c r="H75" s="715">
        <v>0.76042456406368464</v>
      </c>
      <c r="I75" s="715">
        <v>0.62144128113879005</v>
      </c>
      <c r="J75" s="716">
        <v>0.66300366300366287</v>
      </c>
      <c r="K75" s="269"/>
      <c r="M75" s="269"/>
    </row>
    <row r="76" spans="2:13" ht="16.5" thickBot="1" x14ac:dyDescent="0.3">
      <c r="B76" s="629"/>
      <c r="C76" s="635" t="s">
        <v>6</v>
      </c>
      <c r="D76" s="715">
        <v>0.35558082575227429</v>
      </c>
      <c r="E76" s="715">
        <v>0.31023255333321614</v>
      </c>
      <c r="F76" s="715">
        <v>0.29860031104199064</v>
      </c>
      <c r="G76" s="715" t="s">
        <v>94</v>
      </c>
      <c r="H76" s="715">
        <v>0.23957543593631539</v>
      </c>
      <c r="I76" s="715">
        <v>0.37855871886121001</v>
      </c>
      <c r="J76" s="716">
        <v>0.33699633699633702</v>
      </c>
      <c r="K76" s="269"/>
      <c r="M76" s="271"/>
    </row>
    <row r="77" spans="2:13" x14ac:dyDescent="0.25">
      <c r="B77" s="167">
        <v>2024</v>
      </c>
      <c r="C77" s="635" t="s">
        <v>5</v>
      </c>
      <c r="D77" s="715">
        <v>0.32335383502170761</v>
      </c>
      <c r="E77" s="715">
        <v>0.68337277855133782</v>
      </c>
      <c r="F77" s="715">
        <v>0.73846153846153839</v>
      </c>
      <c r="G77" s="715" t="s">
        <v>94</v>
      </c>
      <c r="H77" s="715">
        <v>0.76457055214723924</v>
      </c>
      <c r="I77" s="715">
        <v>0.58852772466539205</v>
      </c>
      <c r="J77" s="716">
        <v>0.26034482758620692</v>
      </c>
      <c r="K77" s="269"/>
      <c r="M77" s="271"/>
    </row>
    <row r="78" spans="2:13" x14ac:dyDescent="0.25">
      <c r="B78" s="632"/>
      <c r="C78" s="636" t="s">
        <v>6</v>
      </c>
      <c r="D78" s="717">
        <v>0.67664616497829233</v>
      </c>
      <c r="E78" s="717">
        <v>0.31662722144866218</v>
      </c>
      <c r="F78" s="717">
        <v>0.26153846153846155</v>
      </c>
      <c r="G78" s="717" t="s">
        <v>94</v>
      </c>
      <c r="H78" s="717">
        <v>0.23542944785276074</v>
      </c>
      <c r="I78" s="717">
        <v>0.41147227533460801</v>
      </c>
      <c r="J78" s="718">
        <v>0.73965517241379319</v>
      </c>
      <c r="K78" s="269"/>
      <c r="M78" s="271"/>
    </row>
    <row r="79" spans="2:13" x14ac:dyDescent="0.25">
      <c r="B79" s="822" t="s">
        <v>771</v>
      </c>
      <c r="C79" s="272"/>
      <c r="D79" s="272"/>
      <c r="M79" s="270"/>
    </row>
    <row r="80" spans="2:13" x14ac:dyDescent="0.25">
      <c r="B80" s="823" t="s">
        <v>1151</v>
      </c>
      <c r="C80" s="272"/>
      <c r="D80" s="272"/>
      <c r="M80" s="270"/>
    </row>
    <row r="81" spans="2:13" x14ac:dyDescent="0.25">
      <c r="B81" s="264"/>
      <c r="C81" s="272"/>
      <c r="D81" s="272"/>
      <c r="M81" s="270"/>
    </row>
    <row r="82" spans="2:13" x14ac:dyDescent="0.25">
      <c r="B82" s="261" t="s">
        <v>956</v>
      </c>
      <c r="M82" s="269"/>
    </row>
    <row r="83" spans="2:13" ht="64.5" thickBot="1" x14ac:dyDescent="0.3">
      <c r="B83" s="592" t="s">
        <v>83</v>
      </c>
      <c r="C83" s="592" t="s">
        <v>100</v>
      </c>
      <c r="D83" s="748" t="s">
        <v>1014</v>
      </c>
      <c r="E83" s="748" t="s">
        <v>1015</v>
      </c>
      <c r="F83" s="748" t="s">
        <v>1016</v>
      </c>
      <c r="G83" s="592" t="s">
        <v>66</v>
      </c>
      <c r="H83" s="592" t="s">
        <v>77</v>
      </c>
      <c r="I83" s="592" t="s">
        <v>75</v>
      </c>
      <c r="J83" s="595" t="s">
        <v>78</v>
      </c>
      <c r="M83" s="269"/>
    </row>
    <row r="84" spans="2:13" x14ac:dyDescent="0.25">
      <c r="B84" s="167">
        <v>2013</v>
      </c>
      <c r="C84" s="635" t="s">
        <v>79</v>
      </c>
      <c r="D84" s="715">
        <v>7.3998055525548237E-2</v>
      </c>
      <c r="E84" s="715">
        <v>8.3636678800485351E-2</v>
      </c>
      <c r="F84" s="715">
        <v>4.5346062052505964E-2</v>
      </c>
      <c r="G84" s="715" t="s">
        <v>94</v>
      </c>
      <c r="H84" s="715">
        <v>4.3021032504780114E-2</v>
      </c>
      <c r="I84" s="715">
        <v>0.10526315789473684</v>
      </c>
      <c r="J84" s="716"/>
      <c r="M84" s="269"/>
    </row>
    <row r="85" spans="2:13" x14ac:dyDescent="0.25">
      <c r="B85" s="593"/>
      <c r="C85" s="635" t="s">
        <v>80</v>
      </c>
      <c r="D85" s="715">
        <v>0.19725613049584101</v>
      </c>
      <c r="E85" s="715">
        <v>0.15747963251863406</v>
      </c>
      <c r="F85" s="715">
        <v>0.21479713603818612</v>
      </c>
      <c r="G85" s="715" t="s">
        <v>94</v>
      </c>
      <c r="H85" s="715">
        <v>0.34512428298279163</v>
      </c>
      <c r="I85" s="715">
        <v>0.39473684210526316</v>
      </c>
      <c r="J85" s="716"/>
      <c r="M85" s="269"/>
    </row>
    <row r="86" spans="2:13" x14ac:dyDescent="0.25">
      <c r="B86" s="593"/>
      <c r="C86" s="635" t="s">
        <v>81</v>
      </c>
      <c r="D86" s="715">
        <v>0.34071513449281626</v>
      </c>
      <c r="E86" s="715">
        <v>0.26902409429710522</v>
      </c>
      <c r="F86" s="715">
        <v>0.35560859188544147</v>
      </c>
      <c r="G86" s="715" t="s">
        <v>94</v>
      </c>
      <c r="H86" s="715">
        <v>0.40726577437858508</v>
      </c>
      <c r="I86" s="715">
        <v>0.42105263157894735</v>
      </c>
      <c r="J86" s="716"/>
      <c r="M86" s="269"/>
    </row>
    <row r="87" spans="2:13" ht="16.5" thickBot="1" x14ac:dyDescent="0.3">
      <c r="B87" s="637"/>
      <c r="C87" s="635" t="s">
        <v>82</v>
      </c>
      <c r="D87" s="715">
        <v>0.38803067948579456</v>
      </c>
      <c r="E87" s="715">
        <v>0.48985959438377535</v>
      </c>
      <c r="F87" s="715">
        <v>0.38424821002386628</v>
      </c>
      <c r="G87" s="715" t="s">
        <v>94</v>
      </c>
      <c r="H87" s="715">
        <v>0.2045889101338432</v>
      </c>
      <c r="I87" s="715">
        <v>7.8947368421052627E-2</v>
      </c>
      <c r="J87" s="716"/>
      <c r="M87" s="269"/>
    </row>
    <row r="88" spans="2:13" x14ac:dyDescent="0.25">
      <c r="B88" s="167">
        <v>2014</v>
      </c>
      <c r="C88" s="635" t="s">
        <v>79</v>
      </c>
      <c r="D88" s="715">
        <v>7.2914499687955076E-2</v>
      </c>
      <c r="E88" s="715">
        <v>7.2075076922353321E-2</v>
      </c>
      <c r="F88" s="715">
        <v>3.10880829015544E-2</v>
      </c>
      <c r="G88" s="715" t="s">
        <v>94</v>
      </c>
      <c r="H88" s="715">
        <v>5.9895833333333329E-2</v>
      </c>
      <c r="I88" s="715">
        <v>0.10303030303030303</v>
      </c>
      <c r="J88" s="716"/>
      <c r="M88" s="269"/>
    </row>
    <row r="89" spans="2:13" x14ac:dyDescent="0.25">
      <c r="B89" s="593"/>
      <c r="C89" s="635" t="s">
        <v>80</v>
      </c>
      <c r="D89" s="715">
        <v>0.18909923028916165</v>
      </c>
      <c r="E89" s="715">
        <v>0.15171229511725323</v>
      </c>
      <c r="F89" s="715">
        <v>0.20725388601036268</v>
      </c>
      <c r="G89" s="715" t="s">
        <v>94</v>
      </c>
      <c r="H89" s="715">
        <v>0.35416666666666663</v>
      </c>
      <c r="I89" s="715">
        <v>0.38181818181818178</v>
      </c>
      <c r="J89" s="716"/>
      <c r="M89" s="269"/>
    </row>
    <row r="90" spans="2:13" x14ac:dyDescent="0.25">
      <c r="B90" s="593"/>
      <c r="C90" s="635" t="s">
        <v>81</v>
      </c>
      <c r="D90" s="715">
        <v>0.35001040149781576</v>
      </c>
      <c r="E90" s="715">
        <v>0.23720303211314556</v>
      </c>
      <c r="F90" s="715">
        <v>0.36010362694300518</v>
      </c>
      <c r="G90" s="715" t="s">
        <v>94</v>
      </c>
      <c r="H90" s="715">
        <v>0.38802083333333326</v>
      </c>
      <c r="I90" s="715">
        <v>0.3575757575757576</v>
      </c>
      <c r="J90" s="716"/>
      <c r="M90" s="271"/>
    </row>
    <row r="91" spans="2:13" ht="16.5" thickBot="1" x14ac:dyDescent="0.3">
      <c r="B91" s="637"/>
      <c r="C91" s="635" t="s">
        <v>82</v>
      </c>
      <c r="D91" s="715">
        <v>0.3879758685250676</v>
      </c>
      <c r="E91" s="715">
        <v>0.53900959584724795</v>
      </c>
      <c r="F91" s="715">
        <v>0.40155440414507765</v>
      </c>
      <c r="G91" s="715" t="s">
        <v>94</v>
      </c>
      <c r="H91" s="715">
        <v>0.19791666666666663</v>
      </c>
      <c r="I91" s="715">
        <v>0.15757575757575759</v>
      </c>
      <c r="J91" s="716"/>
      <c r="M91" s="270"/>
    </row>
    <row r="92" spans="2:13" x14ac:dyDescent="0.25">
      <c r="B92" s="167">
        <v>2015</v>
      </c>
      <c r="C92" s="635" t="s">
        <v>79</v>
      </c>
      <c r="D92" s="715">
        <v>7.781009765219199E-2</v>
      </c>
      <c r="E92" s="715">
        <v>7.2554322484379374E-2</v>
      </c>
      <c r="F92" s="715">
        <v>3.0444964871194382E-2</v>
      </c>
      <c r="G92" s="715" t="s">
        <v>94</v>
      </c>
      <c r="H92" s="715">
        <v>5.3377814845704752E-2</v>
      </c>
      <c r="I92" s="715">
        <v>8.8757396449704137E-2</v>
      </c>
      <c r="J92" s="716"/>
      <c r="M92" s="269"/>
    </row>
    <row r="93" spans="2:13" x14ac:dyDescent="0.25">
      <c r="B93" s="593"/>
      <c r="C93" s="635" t="s">
        <v>80</v>
      </c>
      <c r="D93" s="715">
        <v>0.19031788905048827</v>
      </c>
      <c r="E93" s="715">
        <v>0.14277720787093165</v>
      </c>
      <c r="F93" s="715">
        <v>0.22014051522248246</v>
      </c>
      <c r="G93" s="715" t="s">
        <v>94</v>
      </c>
      <c r="H93" s="715">
        <v>0.32860717264386985</v>
      </c>
      <c r="I93" s="715">
        <v>0.378698224852071</v>
      </c>
      <c r="J93" s="716"/>
      <c r="M93" s="269"/>
    </row>
    <row r="94" spans="2:13" x14ac:dyDescent="0.25">
      <c r="B94" s="593"/>
      <c r="C94" s="635" t="s">
        <v>81</v>
      </c>
      <c r="D94" s="715">
        <v>0.35113234988572617</v>
      </c>
      <c r="E94" s="715">
        <v>0.24377506294880164</v>
      </c>
      <c r="F94" s="715">
        <v>0.40515222482435598</v>
      </c>
      <c r="G94" s="715" t="s">
        <v>94</v>
      </c>
      <c r="H94" s="715">
        <v>0.39866555462885733</v>
      </c>
      <c r="I94" s="715">
        <v>0.42011834319526625</v>
      </c>
      <c r="J94" s="716"/>
      <c r="M94" s="269"/>
    </row>
    <row r="95" spans="2:13" ht="16.5" thickBot="1" x14ac:dyDescent="0.3">
      <c r="B95" s="637"/>
      <c r="C95" s="635" t="s">
        <v>82</v>
      </c>
      <c r="D95" s="715">
        <v>0.3807396634115936</v>
      </c>
      <c r="E95" s="715">
        <v>0.54089340669588737</v>
      </c>
      <c r="F95" s="715">
        <v>0.34426229508196721</v>
      </c>
      <c r="G95" s="715" t="s">
        <v>94</v>
      </c>
      <c r="H95" s="715">
        <v>0.21934945788156796</v>
      </c>
      <c r="I95" s="715">
        <v>0.11242603550295857</v>
      </c>
      <c r="J95" s="716"/>
      <c r="M95" s="269"/>
    </row>
    <row r="96" spans="2:13" x14ac:dyDescent="0.25">
      <c r="B96" s="167">
        <v>2016</v>
      </c>
      <c r="C96" s="635" t="s">
        <v>79</v>
      </c>
      <c r="D96" s="715">
        <v>7.8649413667610191E-2</v>
      </c>
      <c r="E96" s="715">
        <v>6.4288334556126203E-2</v>
      </c>
      <c r="F96" s="715">
        <v>3.045685279187817E-2</v>
      </c>
      <c r="G96" s="715" t="s">
        <v>94</v>
      </c>
      <c r="H96" s="715">
        <v>5.5732484076433116E-2</v>
      </c>
      <c r="I96" s="715">
        <v>7.9136690647482008E-2</v>
      </c>
      <c r="J96" s="716"/>
      <c r="M96" s="269"/>
    </row>
    <row r="97" spans="2:13" x14ac:dyDescent="0.25">
      <c r="B97" s="593"/>
      <c r="C97" s="635" t="s">
        <v>80</v>
      </c>
      <c r="D97" s="715">
        <v>0.17832591993530125</v>
      </c>
      <c r="E97" s="715">
        <v>0.14600146735143066</v>
      </c>
      <c r="F97" s="715">
        <v>0.20304568527918782</v>
      </c>
      <c r="G97" s="715" t="s">
        <v>94</v>
      </c>
      <c r="H97" s="715">
        <v>0.32961783439490444</v>
      </c>
      <c r="I97" s="715">
        <v>0.38129496402877699</v>
      </c>
      <c r="J97" s="716"/>
      <c r="M97" s="273"/>
    </row>
    <row r="98" spans="2:13" x14ac:dyDescent="0.25">
      <c r="B98" s="593"/>
      <c r="C98" s="635" t="s">
        <v>81</v>
      </c>
      <c r="D98" s="715">
        <v>0.35867367569753333</v>
      </c>
      <c r="E98" s="715">
        <v>0.23816947909024211</v>
      </c>
      <c r="F98" s="715">
        <v>0.41116751269035534</v>
      </c>
      <c r="G98" s="715" t="s">
        <v>94</v>
      </c>
      <c r="H98" s="715">
        <v>0.39888535031847133</v>
      </c>
      <c r="I98" s="715">
        <v>0.48920863309352514</v>
      </c>
      <c r="J98" s="716"/>
      <c r="M98" s="269"/>
    </row>
    <row r="99" spans="2:13" ht="16.5" thickBot="1" x14ac:dyDescent="0.3">
      <c r="B99" s="637"/>
      <c r="C99" s="635" t="s">
        <v>82</v>
      </c>
      <c r="D99" s="715">
        <v>0.3843509906995552</v>
      </c>
      <c r="E99" s="715">
        <v>0.55154071900220103</v>
      </c>
      <c r="F99" s="715">
        <v>0.35532994923857864</v>
      </c>
      <c r="G99" s="715" t="s">
        <v>94</v>
      </c>
      <c r="H99" s="715">
        <v>0.21576433121019106</v>
      </c>
      <c r="I99" s="715">
        <v>5.0359712230215826E-2</v>
      </c>
      <c r="J99" s="716"/>
      <c r="M99" s="269"/>
    </row>
    <row r="100" spans="2:13" x14ac:dyDescent="0.25">
      <c r="B100" s="167">
        <v>2017</v>
      </c>
      <c r="C100" s="635" t="s">
        <v>79</v>
      </c>
      <c r="D100" s="715">
        <v>8.5654596100278549E-2</v>
      </c>
      <c r="E100" s="715">
        <v>5.9715458276333788E-2</v>
      </c>
      <c r="F100" s="715">
        <v>2.6455026455026457E-2</v>
      </c>
      <c r="G100" s="715" t="s">
        <v>94</v>
      </c>
      <c r="H100" s="715">
        <v>5.19059205190592E-2</v>
      </c>
      <c r="I100" s="715">
        <v>0.16265060240963855</v>
      </c>
      <c r="J100" s="716"/>
      <c r="M100" s="269"/>
    </row>
    <row r="101" spans="2:13" x14ac:dyDescent="0.25">
      <c r="B101" s="593"/>
      <c r="C101" s="635" t="s">
        <v>80</v>
      </c>
      <c r="D101" s="715">
        <v>0.18374452845204936</v>
      </c>
      <c r="E101" s="715">
        <v>0.1488326493388053</v>
      </c>
      <c r="F101" s="715">
        <v>0.16049382716049382</v>
      </c>
      <c r="G101" s="715" t="s">
        <v>94</v>
      </c>
      <c r="H101" s="715">
        <v>0.3268450932684509</v>
      </c>
      <c r="I101" s="715">
        <v>0.36144578313253012</v>
      </c>
      <c r="J101" s="716"/>
      <c r="M101" s="271"/>
    </row>
    <row r="102" spans="2:13" x14ac:dyDescent="0.25">
      <c r="B102" s="593"/>
      <c r="C102" s="635" t="s">
        <v>81</v>
      </c>
      <c r="D102" s="715">
        <v>0.35027855153203341</v>
      </c>
      <c r="E102" s="715">
        <v>0.24287460100319197</v>
      </c>
      <c r="F102" s="715">
        <v>0.4585537918871252</v>
      </c>
      <c r="G102" s="715" t="s">
        <v>94</v>
      </c>
      <c r="H102" s="715">
        <v>0.39578264395782642</v>
      </c>
      <c r="I102" s="715">
        <v>0.39759036144578319</v>
      </c>
      <c r="J102" s="716"/>
      <c r="M102" s="270"/>
    </row>
    <row r="103" spans="2:13" ht="16.5" thickBot="1" x14ac:dyDescent="0.3">
      <c r="B103" s="637"/>
      <c r="C103" s="635" t="s">
        <v>82</v>
      </c>
      <c r="D103" s="715">
        <v>0.38032232391563864</v>
      </c>
      <c r="E103" s="715">
        <v>0.54857729138166889</v>
      </c>
      <c r="F103" s="715">
        <v>0.35449735449735448</v>
      </c>
      <c r="G103" s="715" t="s">
        <v>94</v>
      </c>
      <c r="H103" s="715">
        <v>0.22546634225466342</v>
      </c>
      <c r="I103" s="715">
        <v>7.8313253012048195E-2</v>
      </c>
      <c r="J103" s="716"/>
      <c r="M103" s="269"/>
    </row>
    <row r="104" spans="2:13" x14ac:dyDescent="0.25">
      <c r="B104" s="167">
        <v>2018</v>
      </c>
      <c r="C104" s="635" t="s">
        <v>79</v>
      </c>
      <c r="D104" s="715">
        <v>8.3172147001934246E-2</v>
      </c>
      <c r="E104" s="715">
        <v>6.9091499553462693E-2</v>
      </c>
      <c r="F104" s="715">
        <v>2.5906735751295335E-2</v>
      </c>
      <c r="G104" s="715" t="s">
        <v>94</v>
      </c>
      <c r="H104" s="715">
        <v>4.4268774703557313E-2</v>
      </c>
      <c r="I104" s="715">
        <v>0.15948275862068964</v>
      </c>
      <c r="J104" s="716">
        <v>3.9647577092511009E-2</v>
      </c>
      <c r="M104" s="269"/>
    </row>
    <row r="105" spans="2:13" x14ac:dyDescent="0.25">
      <c r="B105" s="593"/>
      <c r="C105" s="635" t="s">
        <v>80</v>
      </c>
      <c r="D105" s="715">
        <v>0.1797872340425532</v>
      </c>
      <c r="E105" s="715">
        <v>0.14735731103353089</v>
      </c>
      <c r="F105" s="715">
        <v>0.17098445595854922</v>
      </c>
      <c r="G105" s="715" t="s">
        <v>94</v>
      </c>
      <c r="H105" s="715">
        <v>0.33043478260869563</v>
      </c>
      <c r="I105" s="715">
        <v>0.34051724137931033</v>
      </c>
      <c r="J105" s="716">
        <v>0.16740088105726872</v>
      </c>
      <c r="M105" s="274"/>
    </row>
    <row r="106" spans="2:13" x14ac:dyDescent="0.25">
      <c r="B106" s="593"/>
      <c r="C106" s="635" t="s">
        <v>81</v>
      </c>
      <c r="D106" s="715">
        <v>0.3573500967117989</v>
      </c>
      <c r="E106" s="715">
        <v>0.25485101891694406</v>
      </c>
      <c r="F106" s="715">
        <v>0.43523316062176165</v>
      </c>
      <c r="G106" s="715" t="s">
        <v>94</v>
      </c>
      <c r="H106" s="715">
        <v>0.40237154150197635</v>
      </c>
      <c r="I106" s="715">
        <v>0.39224137931034475</v>
      </c>
      <c r="J106" s="716">
        <v>0.39207048458149779</v>
      </c>
      <c r="M106" s="269"/>
    </row>
    <row r="107" spans="2:13" ht="16.5" thickBot="1" x14ac:dyDescent="0.3">
      <c r="B107" s="637"/>
      <c r="C107" s="635" t="s">
        <v>82</v>
      </c>
      <c r="D107" s="715">
        <v>0.37969052224371375</v>
      </c>
      <c r="E107" s="715">
        <v>0.52870017049606244</v>
      </c>
      <c r="F107" s="715">
        <v>0.36787564766839376</v>
      </c>
      <c r="G107" s="715" t="s">
        <v>94</v>
      </c>
      <c r="H107" s="715">
        <v>0.22292490118577074</v>
      </c>
      <c r="I107" s="715">
        <v>0.10775862068965517</v>
      </c>
      <c r="J107" s="716">
        <v>0.40088105726872242</v>
      </c>
      <c r="M107" s="274"/>
    </row>
    <row r="108" spans="2:13" x14ac:dyDescent="0.25">
      <c r="B108" s="167">
        <v>2019</v>
      </c>
      <c r="C108" s="635" t="s">
        <v>79</v>
      </c>
      <c r="D108" s="715">
        <v>7.9258924536827827E-2</v>
      </c>
      <c r="E108" s="715">
        <v>6.8117921118162117E-2</v>
      </c>
      <c r="F108" s="715">
        <v>2.07667731629393E-2</v>
      </c>
      <c r="G108" s="715" t="s">
        <v>94</v>
      </c>
      <c r="H108" s="715">
        <v>3.4372501998401278E-2</v>
      </c>
      <c r="I108" s="715">
        <v>0.20219123505976097</v>
      </c>
      <c r="J108" s="716">
        <v>4.3343653250773995E-2</v>
      </c>
      <c r="M108" s="269"/>
    </row>
    <row r="109" spans="2:13" x14ac:dyDescent="0.25">
      <c r="B109" s="593"/>
      <c r="C109" s="635" t="s">
        <v>80</v>
      </c>
      <c r="D109" s="715">
        <v>0.17568910980569361</v>
      </c>
      <c r="E109" s="715">
        <v>0.14523254879910033</v>
      </c>
      <c r="F109" s="715">
        <v>0.16293929712460062</v>
      </c>
      <c r="G109" s="715" t="s">
        <v>94</v>
      </c>
      <c r="H109" s="715">
        <v>0.31254996003197438</v>
      </c>
      <c r="I109" s="715">
        <v>0.30577689243027889</v>
      </c>
      <c r="J109" s="716">
        <v>0.15789473684210528</v>
      </c>
      <c r="M109" s="274"/>
    </row>
    <row r="110" spans="2:13" x14ac:dyDescent="0.25">
      <c r="B110" s="593"/>
      <c r="C110" s="635" t="s">
        <v>81</v>
      </c>
      <c r="D110" s="715">
        <v>0.36818798011748755</v>
      </c>
      <c r="E110" s="715">
        <v>0.25769138083380194</v>
      </c>
      <c r="F110" s="715">
        <v>0.44408945686900958</v>
      </c>
      <c r="G110" s="715" t="s">
        <v>94</v>
      </c>
      <c r="H110" s="715">
        <v>0.42845723421262988</v>
      </c>
      <c r="I110" s="715">
        <v>0.31872509960159362</v>
      </c>
      <c r="J110" s="716">
        <v>0.40557275541795668</v>
      </c>
      <c r="M110" s="269"/>
    </row>
    <row r="111" spans="2:13" ht="16.5" thickBot="1" x14ac:dyDescent="0.3">
      <c r="B111" s="637"/>
      <c r="C111" s="635" t="s">
        <v>82</v>
      </c>
      <c r="D111" s="715">
        <v>0.3768639855399909</v>
      </c>
      <c r="E111" s="715">
        <v>0.52895814924893569</v>
      </c>
      <c r="F111" s="715">
        <v>0.37220447284345048</v>
      </c>
      <c r="G111" s="715" t="s">
        <v>94</v>
      </c>
      <c r="H111" s="715">
        <v>0.22462030375699438</v>
      </c>
      <c r="I111" s="715">
        <v>0.17330677290836655</v>
      </c>
      <c r="J111" s="716">
        <v>0.39318885448916413</v>
      </c>
      <c r="M111" s="269"/>
    </row>
    <row r="112" spans="2:13" x14ac:dyDescent="0.25">
      <c r="B112" s="167">
        <v>2020</v>
      </c>
      <c r="C112" s="635" t="s">
        <v>79</v>
      </c>
      <c r="D112" s="715">
        <v>8.1093605189990717E-2</v>
      </c>
      <c r="E112" s="715">
        <v>7.0798711209089357E-2</v>
      </c>
      <c r="F112" s="715">
        <v>9.6618357487922701E-3</v>
      </c>
      <c r="G112" s="715" t="s">
        <v>94</v>
      </c>
      <c r="H112" s="715">
        <v>3.4959349593495934E-2</v>
      </c>
      <c r="I112" s="715">
        <v>0.15679999999999999</v>
      </c>
      <c r="J112" s="716">
        <v>2.0202020202020204E-2</v>
      </c>
      <c r="M112" s="271"/>
    </row>
    <row r="113" spans="2:13" x14ac:dyDescent="0.25">
      <c r="B113" s="593"/>
      <c r="C113" s="635" t="s">
        <v>80</v>
      </c>
      <c r="D113" s="715">
        <v>0.18572752548656163</v>
      </c>
      <c r="E113" s="715">
        <v>0.1566898422926912</v>
      </c>
      <c r="F113" s="715">
        <v>0.16425120772946858</v>
      </c>
      <c r="G113" s="715" t="s">
        <v>94</v>
      </c>
      <c r="H113" s="715">
        <v>0.31219512195121951</v>
      </c>
      <c r="I113" s="715">
        <v>0.2432</v>
      </c>
      <c r="J113" s="716">
        <v>0.15824915824915825</v>
      </c>
      <c r="M113" s="270"/>
    </row>
    <row r="114" spans="2:13" x14ac:dyDescent="0.25">
      <c r="B114" s="593"/>
      <c r="C114" s="635" t="s">
        <v>81</v>
      </c>
      <c r="D114" s="715">
        <v>0.36950880444856343</v>
      </c>
      <c r="E114" s="715">
        <v>0.26623706969645583</v>
      </c>
      <c r="F114" s="715">
        <v>0.46376811594202899</v>
      </c>
      <c r="G114" s="715" t="s">
        <v>94</v>
      </c>
      <c r="H114" s="715">
        <v>0.43821138211382116</v>
      </c>
      <c r="I114" s="715">
        <v>0.37680000000000002</v>
      </c>
      <c r="J114" s="716">
        <v>0.42760942760942761</v>
      </c>
    </row>
    <row r="115" spans="2:13" ht="16.5" thickBot="1" x14ac:dyDescent="0.3">
      <c r="B115" s="637"/>
      <c r="C115" s="635" t="s">
        <v>82</v>
      </c>
      <c r="D115" s="715">
        <v>0.36367006487488412</v>
      </c>
      <c r="E115" s="715">
        <v>0.50627437680176357</v>
      </c>
      <c r="F115" s="715">
        <v>0.36231884057971014</v>
      </c>
      <c r="G115" s="715" t="s">
        <v>94</v>
      </c>
      <c r="H115" s="715">
        <v>0.21463414634146338</v>
      </c>
      <c r="I115" s="715">
        <v>0.22320000000000001</v>
      </c>
      <c r="J115" s="716">
        <v>0.39393939393939398</v>
      </c>
    </row>
    <row r="116" spans="2:13" x14ac:dyDescent="0.25">
      <c r="B116" s="167">
        <v>2021</v>
      </c>
      <c r="C116" s="635" t="s">
        <v>79</v>
      </c>
      <c r="D116" s="715">
        <v>7.863355151080427E-2</v>
      </c>
      <c r="E116" s="715">
        <v>6.2879544930432768E-2</v>
      </c>
      <c r="F116" s="715">
        <v>1.0309278350515462E-2</v>
      </c>
      <c r="G116" s="715" t="s">
        <v>94</v>
      </c>
      <c r="H116" s="715">
        <v>2.568093385214008E-2</v>
      </c>
      <c r="I116" s="715">
        <v>0.14598025387870239</v>
      </c>
      <c r="J116" s="716">
        <v>2.2900763358778622E-2</v>
      </c>
    </row>
    <row r="117" spans="2:13" x14ac:dyDescent="0.25">
      <c r="B117" s="593"/>
      <c r="C117" s="635" t="s">
        <v>80</v>
      </c>
      <c r="D117" s="715">
        <v>0.18891777996951492</v>
      </c>
      <c r="E117" s="715">
        <v>0.15089553386117302</v>
      </c>
      <c r="F117" s="715">
        <v>0.12886597938144329</v>
      </c>
      <c r="G117" s="715" t="s">
        <v>94</v>
      </c>
      <c r="H117" s="715">
        <v>0.32762645914396882</v>
      </c>
      <c r="I117" s="715">
        <v>0.22849083215796898</v>
      </c>
      <c r="J117" s="716">
        <v>0.13994910941475827</v>
      </c>
    </row>
    <row r="118" spans="2:13" x14ac:dyDescent="0.25">
      <c r="B118" s="593"/>
      <c r="C118" s="635" t="s">
        <v>81</v>
      </c>
      <c r="D118" s="715">
        <v>0.36662781314444542</v>
      </c>
      <c r="E118" s="715">
        <v>0.27980628795449303</v>
      </c>
      <c r="F118" s="715">
        <v>0.46907216494845355</v>
      </c>
      <c r="G118" s="715" t="s">
        <v>94</v>
      </c>
      <c r="H118" s="715">
        <v>0.44124513618677041</v>
      </c>
      <c r="I118" s="715">
        <v>0.35966149506346967</v>
      </c>
      <c r="J118" s="716">
        <v>0.42239185750636132</v>
      </c>
    </row>
    <row r="119" spans="2:13" ht="16.5" thickBot="1" x14ac:dyDescent="0.3">
      <c r="B119" s="637"/>
      <c r="C119" s="635" t="s">
        <v>82</v>
      </c>
      <c r="D119" s="715">
        <v>0.3658208553752354</v>
      </c>
      <c r="E119" s="715">
        <v>0.50641863325390113</v>
      </c>
      <c r="F119" s="715">
        <v>0.39175257731958757</v>
      </c>
      <c r="G119" s="715" t="s">
        <v>94</v>
      </c>
      <c r="H119" s="715">
        <v>0.20544747081712064</v>
      </c>
      <c r="I119" s="715">
        <v>0.26586741889985893</v>
      </c>
      <c r="J119" s="716">
        <v>0.41475826972010177</v>
      </c>
    </row>
    <row r="120" spans="2:13" x14ac:dyDescent="0.25">
      <c r="B120" s="167">
        <v>2022</v>
      </c>
      <c r="C120" s="635" t="s">
        <v>79</v>
      </c>
      <c r="D120" s="715">
        <v>8.0875188236336271E-2</v>
      </c>
      <c r="E120" s="715">
        <v>6.5901946694744307E-2</v>
      </c>
      <c r="F120" s="715">
        <v>1.5625E-2</v>
      </c>
      <c r="G120" s="715" t="s">
        <v>94</v>
      </c>
      <c r="H120" s="715">
        <v>2.3592085235920851E-2</v>
      </c>
      <c r="I120" s="715">
        <v>0.11285266457680249</v>
      </c>
      <c r="J120" s="716">
        <v>1.7094017094017092E-2</v>
      </c>
    </row>
    <row r="121" spans="2:13" x14ac:dyDescent="0.25">
      <c r="B121" s="593"/>
      <c r="C121" s="635" t="s">
        <v>80</v>
      </c>
      <c r="D121" s="715">
        <v>0.1761006289308176</v>
      </c>
      <c r="E121" s="715">
        <v>0.15752058524423451</v>
      </c>
      <c r="F121" s="715">
        <v>0.119140625</v>
      </c>
      <c r="G121" s="715" t="s">
        <v>94</v>
      </c>
      <c r="H121" s="715">
        <v>0.32724505327245057</v>
      </c>
      <c r="I121" s="715">
        <v>0.26018808777429464</v>
      </c>
      <c r="J121" s="716">
        <v>0.13888888888888887</v>
      </c>
    </row>
    <row r="122" spans="2:13" x14ac:dyDescent="0.25">
      <c r="B122" s="593"/>
      <c r="C122" s="635" t="s">
        <v>81</v>
      </c>
      <c r="D122" s="715">
        <v>0.38063601736203379</v>
      </c>
      <c r="E122" s="715">
        <v>0.30553832160660849</v>
      </c>
      <c r="F122" s="715">
        <v>0.416015625</v>
      </c>
      <c r="G122" s="715" t="s">
        <v>94</v>
      </c>
      <c r="H122" s="715">
        <v>0.45509893455098932</v>
      </c>
      <c r="I122" s="715">
        <v>0.36300940438871471</v>
      </c>
      <c r="J122" s="716">
        <v>0.45940170940170938</v>
      </c>
    </row>
    <row r="123" spans="2:13" ht="16.5" thickBot="1" x14ac:dyDescent="0.3">
      <c r="B123" s="637"/>
      <c r="C123" s="635" t="s">
        <v>82</v>
      </c>
      <c r="D123" s="715">
        <v>0.36238816547081226</v>
      </c>
      <c r="E123" s="715">
        <v>0.47103914645441269</v>
      </c>
      <c r="F123" s="715">
        <v>0.44921875</v>
      </c>
      <c r="G123" s="715" t="s">
        <v>94</v>
      </c>
      <c r="H123" s="715">
        <v>0.19406392694063926</v>
      </c>
      <c r="I123" s="715">
        <v>0.26394984326018806</v>
      </c>
      <c r="J123" s="716">
        <v>0.38461538461538458</v>
      </c>
    </row>
    <row r="124" spans="2:13" x14ac:dyDescent="0.25">
      <c r="B124" s="167">
        <v>2023</v>
      </c>
      <c r="C124" s="635" t="s">
        <v>79</v>
      </c>
      <c r="D124" s="715">
        <v>7.4527641707487741E-2</v>
      </c>
      <c r="E124" s="715">
        <v>6.2090808327600958E-2</v>
      </c>
      <c r="F124" s="715">
        <v>1.5552099533437013E-2</v>
      </c>
      <c r="G124" s="715" t="s">
        <v>94</v>
      </c>
      <c r="H124" s="715">
        <v>1.9711902956785442E-2</v>
      </c>
      <c r="I124" s="715">
        <v>0.15499732763228222</v>
      </c>
      <c r="J124" s="716">
        <v>2.7472527472527472E-2</v>
      </c>
    </row>
    <row r="125" spans="2:13" x14ac:dyDescent="0.25">
      <c r="B125" s="593"/>
      <c r="C125" s="635" t="s">
        <v>80</v>
      </c>
      <c r="D125" s="715">
        <v>0.17529741077676697</v>
      </c>
      <c r="E125" s="715">
        <v>0.15042666580976941</v>
      </c>
      <c r="F125" s="715">
        <v>0.13530326594090203</v>
      </c>
      <c r="G125" s="715" t="s">
        <v>94</v>
      </c>
      <c r="H125" s="715">
        <v>0.31311599696739956</v>
      </c>
      <c r="I125" s="715">
        <v>0.23890967397113844</v>
      </c>
      <c r="J125" s="716">
        <v>0.1227106227106227</v>
      </c>
    </row>
    <row r="126" spans="2:13" x14ac:dyDescent="0.25">
      <c r="B126" s="593"/>
      <c r="C126" s="635" t="s">
        <v>81</v>
      </c>
      <c r="D126" s="715">
        <v>0.38742127361791462</v>
      </c>
      <c r="E126" s="715">
        <v>0.31379714262365166</v>
      </c>
      <c r="F126" s="715">
        <v>0.43234836702954899</v>
      </c>
      <c r="G126" s="715" t="s">
        <v>94</v>
      </c>
      <c r="H126" s="715">
        <v>0.4632297194844579</v>
      </c>
      <c r="I126" s="715">
        <v>0.34366648850881881</v>
      </c>
      <c r="J126" s="716">
        <v>0.47435897435897428</v>
      </c>
    </row>
    <row r="127" spans="2:13" ht="16.5" thickBot="1" x14ac:dyDescent="0.3">
      <c r="B127" s="637"/>
      <c r="C127" s="635" t="s">
        <v>82</v>
      </c>
      <c r="D127" s="715">
        <v>0.36275367389783064</v>
      </c>
      <c r="E127" s="715">
        <v>0.47368538323897796</v>
      </c>
      <c r="F127" s="715">
        <v>0.41679626749611193</v>
      </c>
      <c r="G127" s="715" t="s">
        <v>94</v>
      </c>
      <c r="H127" s="715">
        <v>0.20394238059135708</v>
      </c>
      <c r="I127" s="715">
        <v>0.26242650988776056</v>
      </c>
      <c r="J127" s="716">
        <v>0.3754578754578754</v>
      </c>
    </row>
    <row r="128" spans="2:13" x14ac:dyDescent="0.25">
      <c r="B128" s="167">
        <v>2024</v>
      </c>
      <c r="C128" s="635" t="s">
        <v>79</v>
      </c>
      <c r="D128" s="715">
        <v>5.8339363241678724E-2</v>
      </c>
      <c r="E128" s="715">
        <v>5.6965758684769108E-2</v>
      </c>
      <c r="F128" s="715">
        <v>1.3054830287206269E-3</v>
      </c>
      <c r="G128" s="715" t="s">
        <v>94</v>
      </c>
      <c r="H128" s="715">
        <v>2.6073619631901843E-2</v>
      </c>
      <c r="I128" s="715">
        <v>0.12482065997130558</v>
      </c>
      <c r="J128" s="716">
        <v>1.724137931034483E-3</v>
      </c>
    </row>
    <row r="129" spans="2:10" x14ac:dyDescent="0.25">
      <c r="B129" s="593"/>
      <c r="C129" s="635" t="s">
        <v>80</v>
      </c>
      <c r="D129" s="715">
        <v>0.16506874095513749</v>
      </c>
      <c r="E129" s="715">
        <v>0.14572994539435491</v>
      </c>
      <c r="F129" s="715">
        <v>0.10835509138381201</v>
      </c>
      <c r="G129" s="715" t="s">
        <v>94</v>
      </c>
      <c r="H129" s="715">
        <v>0.32208588957055212</v>
      </c>
      <c r="I129" s="715">
        <v>0.23529411764705879</v>
      </c>
      <c r="J129" s="716">
        <v>0.12758620689655173</v>
      </c>
    </row>
    <row r="130" spans="2:10" x14ac:dyDescent="0.25">
      <c r="B130" s="593"/>
      <c r="C130" s="635" t="s">
        <v>81</v>
      </c>
      <c r="D130" s="715">
        <v>0.37364327062228653</v>
      </c>
      <c r="E130" s="715">
        <v>0.29636616227139378</v>
      </c>
      <c r="F130" s="715">
        <v>0.42167101827676245</v>
      </c>
      <c r="G130" s="715" t="s">
        <v>94</v>
      </c>
      <c r="H130" s="715">
        <v>0.43481595092024539</v>
      </c>
      <c r="I130" s="715">
        <v>0.37254901960784309</v>
      </c>
      <c r="J130" s="716">
        <v>0.42241379310344834</v>
      </c>
    </row>
    <row r="131" spans="2:10" x14ac:dyDescent="0.25">
      <c r="B131" s="593"/>
      <c r="C131" s="636" t="s">
        <v>82</v>
      </c>
      <c r="D131" s="717">
        <v>0.40294862518089725</v>
      </c>
      <c r="E131" s="717">
        <v>0.50093813364948236</v>
      </c>
      <c r="F131" s="717">
        <v>0.46866840731070503</v>
      </c>
      <c r="G131" s="717" t="s">
        <v>94</v>
      </c>
      <c r="H131" s="717">
        <v>0.21702453987730064</v>
      </c>
      <c r="I131" s="717">
        <v>0.26733620277379244</v>
      </c>
      <c r="J131" s="718">
        <v>0.44827586206896552</v>
      </c>
    </row>
    <row r="132" spans="2:10" x14ac:dyDescent="0.25">
      <c r="B132" s="821" t="s">
        <v>771</v>
      </c>
    </row>
    <row r="133" spans="2:10" x14ac:dyDescent="0.25">
      <c r="B133" s="823" t="s">
        <v>1151</v>
      </c>
    </row>
    <row r="134" spans="2:10" x14ac:dyDescent="0.25">
      <c r="B134" s="264"/>
    </row>
    <row r="135" spans="2:10" ht="18" x14ac:dyDescent="0.25">
      <c r="B135" s="261" t="s">
        <v>957</v>
      </c>
    </row>
    <row r="136" spans="2:10" ht="51.75" thickBot="1" x14ac:dyDescent="0.3">
      <c r="B136" s="592"/>
      <c r="C136" s="748" t="s">
        <v>1014</v>
      </c>
      <c r="D136" s="748" t="s">
        <v>1015</v>
      </c>
      <c r="E136" s="748" t="s">
        <v>1016</v>
      </c>
      <c r="F136" s="592" t="s">
        <v>66</v>
      </c>
      <c r="G136" s="592" t="s">
        <v>77</v>
      </c>
      <c r="H136" s="592" t="s">
        <v>75</v>
      </c>
      <c r="I136" s="595" t="s">
        <v>78</v>
      </c>
    </row>
    <row r="137" spans="2:10" x14ac:dyDescent="0.25">
      <c r="B137" s="167">
        <v>2011</v>
      </c>
      <c r="C137" s="160">
        <v>973</v>
      </c>
      <c r="D137" s="160">
        <v>4671.0599999999995</v>
      </c>
      <c r="E137" s="160">
        <v>44</v>
      </c>
      <c r="F137" s="160" t="s">
        <v>94</v>
      </c>
      <c r="G137" s="160">
        <v>45</v>
      </c>
      <c r="H137" s="160">
        <v>3</v>
      </c>
      <c r="I137" s="305"/>
    </row>
    <row r="138" spans="2:10" ht="26.25" thickBot="1" x14ac:dyDescent="0.3">
      <c r="B138" s="638" t="s">
        <v>622</v>
      </c>
      <c r="C138" s="630"/>
      <c r="D138" s="630"/>
      <c r="E138" s="630"/>
      <c r="F138" s="630"/>
      <c r="G138" s="630"/>
      <c r="H138" s="630"/>
      <c r="I138" s="631"/>
    </row>
    <row r="139" spans="2:10" x14ac:dyDescent="0.25">
      <c r="B139" s="167">
        <v>2012</v>
      </c>
      <c r="C139" s="160">
        <v>1022.0279999999999</v>
      </c>
      <c r="D139" s="160">
        <v>5077.2562010955826</v>
      </c>
      <c r="E139" s="160">
        <v>50.345000000000006</v>
      </c>
      <c r="F139" s="160" t="s">
        <v>94</v>
      </c>
      <c r="G139" s="160">
        <v>73.410368421052624</v>
      </c>
      <c r="H139" s="160">
        <v>2.6</v>
      </c>
      <c r="I139" s="305"/>
    </row>
    <row r="140" spans="2:10" ht="26.25" thickBot="1" x14ac:dyDescent="0.3">
      <c r="B140" s="638" t="s">
        <v>622</v>
      </c>
      <c r="C140" s="630">
        <f t="shared" ref="C140:H140" si="12">IFERROR((C139-C137)/ABS(C137), "")</f>
        <v>5.0388489208632994E-2</v>
      </c>
      <c r="D140" s="630">
        <f t="shared" si="12"/>
        <v>8.6960176297367867E-2</v>
      </c>
      <c r="E140" s="630">
        <f t="shared" si="12"/>
        <v>0.14420454545454559</v>
      </c>
      <c r="F140" s="630" t="str">
        <f t="shared" si="12"/>
        <v/>
      </c>
      <c r="G140" s="630">
        <f t="shared" si="12"/>
        <v>0.63134152046783609</v>
      </c>
      <c r="H140" s="630">
        <f t="shared" si="12"/>
        <v>-0.1333333333333333</v>
      </c>
      <c r="I140" s="631"/>
    </row>
    <row r="141" spans="2:10" x14ac:dyDescent="0.25">
      <c r="B141" s="167">
        <v>2013</v>
      </c>
      <c r="C141" s="160">
        <v>1062.0729999999999</v>
      </c>
      <c r="D141" s="160">
        <v>5380.4118370786437</v>
      </c>
      <c r="E141" s="160">
        <v>54.698</v>
      </c>
      <c r="F141" s="160" t="s">
        <v>94</v>
      </c>
      <c r="G141" s="160">
        <v>78.661894736842129</v>
      </c>
      <c r="H141" s="160">
        <v>4.1500000000000004</v>
      </c>
      <c r="I141" s="305"/>
    </row>
    <row r="142" spans="2:10" ht="26.25" thickBot="1" x14ac:dyDescent="0.3">
      <c r="B142" s="638" t="s">
        <v>622</v>
      </c>
      <c r="C142" s="630">
        <f t="shared" ref="C142:H142" si="13">IFERROR((C141-C139)/ABS(C139), "")</f>
        <v>3.9181901082944851E-2</v>
      </c>
      <c r="D142" s="630">
        <f t="shared" si="13"/>
        <v>5.9708555955408638E-2</v>
      </c>
      <c r="E142" s="630">
        <f t="shared" si="13"/>
        <v>8.6463402522593977E-2</v>
      </c>
      <c r="F142" s="630" t="str">
        <f t="shared" si="13"/>
        <v/>
      </c>
      <c r="G142" s="630">
        <f t="shared" si="13"/>
        <v>7.1536574856413224E-2</v>
      </c>
      <c r="H142" s="630">
        <f t="shared" si="13"/>
        <v>0.59615384615384626</v>
      </c>
      <c r="I142" s="631"/>
    </row>
    <row r="143" spans="2:10" x14ac:dyDescent="0.25">
      <c r="B143" s="167">
        <v>2014</v>
      </c>
      <c r="C143" s="160">
        <v>1175.7670000000003</v>
      </c>
      <c r="D143" s="160">
        <v>5431.3549523472393</v>
      </c>
      <c r="E143" s="160">
        <v>58.239800000000002</v>
      </c>
      <c r="F143" s="160" t="s">
        <v>94</v>
      </c>
      <c r="G143" s="160">
        <v>88.958578947368409</v>
      </c>
      <c r="H143" s="160">
        <v>4.1500000000000004</v>
      </c>
      <c r="I143" s="305"/>
    </row>
    <row r="144" spans="2:10" ht="26.25" thickBot="1" x14ac:dyDescent="0.3">
      <c r="B144" s="638" t="s">
        <v>622</v>
      </c>
      <c r="C144" s="630">
        <f t="shared" ref="C144:H144" si="14">IFERROR((C143-C141)/ABS(C141), "")</f>
        <v>0.10704913880684325</v>
      </c>
      <c r="D144" s="630">
        <f t="shared" si="14"/>
        <v>9.46825574160059E-3</v>
      </c>
      <c r="E144" s="630">
        <f t="shared" si="14"/>
        <v>6.4751910490328746E-2</v>
      </c>
      <c r="F144" s="630" t="str">
        <f t="shared" si="14"/>
        <v/>
      </c>
      <c r="G144" s="630">
        <f t="shared" si="14"/>
        <v>0.13089799381229142</v>
      </c>
      <c r="H144" s="630">
        <f t="shared" si="14"/>
        <v>0</v>
      </c>
      <c r="I144" s="631"/>
    </row>
    <row r="145" spans="2:12" x14ac:dyDescent="0.25">
      <c r="B145" s="167">
        <v>2015</v>
      </c>
      <c r="C145" s="160">
        <v>1221.463</v>
      </c>
      <c r="D145" s="160">
        <v>5248.7507300000025</v>
      </c>
      <c r="E145" s="160">
        <v>69.77058000000001</v>
      </c>
      <c r="F145" s="160" t="s">
        <v>94</v>
      </c>
      <c r="G145" s="160">
        <v>88.41708649885588</v>
      </c>
      <c r="H145" s="160">
        <v>4.62</v>
      </c>
      <c r="I145" s="305"/>
    </row>
    <row r="146" spans="2:12" ht="26.25" thickBot="1" x14ac:dyDescent="0.3">
      <c r="B146" s="638" t="s">
        <v>622</v>
      </c>
      <c r="C146" s="630">
        <f t="shared" ref="C146:H146" si="15">IFERROR((C145-C143)/ABS(C143), "")</f>
        <v>3.8864843119427298E-2</v>
      </c>
      <c r="D146" s="630">
        <f t="shared" si="15"/>
        <v>-3.3620380908510085E-2</v>
      </c>
      <c r="E146" s="630">
        <f t="shared" si="15"/>
        <v>0.19798797385980046</v>
      </c>
      <c r="F146" s="630" t="str">
        <f t="shared" si="15"/>
        <v/>
      </c>
      <c r="G146" s="630">
        <f t="shared" si="15"/>
        <v>-6.0870177437624962E-3</v>
      </c>
      <c r="H146" s="630">
        <f t="shared" si="15"/>
        <v>0.1132530120481927</v>
      </c>
      <c r="I146" s="631"/>
    </row>
    <row r="147" spans="2:12" x14ac:dyDescent="0.25">
      <c r="B147" s="167">
        <v>2016</v>
      </c>
      <c r="C147" s="160">
        <v>1209.7520000000002</v>
      </c>
      <c r="D147" s="160">
        <v>5580.7678700000015</v>
      </c>
      <c r="E147" s="160">
        <v>59.744</v>
      </c>
      <c r="F147" s="160" t="s">
        <v>94</v>
      </c>
      <c r="G147" s="160">
        <v>90.301052631578983</v>
      </c>
      <c r="H147" s="160">
        <v>4.5999999999999996</v>
      </c>
      <c r="I147" s="305"/>
    </row>
    <row r="148" spans="2:12" ht="26.25" thickBot="1" x14ac:dyDescent="0.3">
      <c r="B148" s="638" t="s">
        <v>622</v>
      </c>
      <c r="C148" s="630">
        <f t="shared" ref="C148:H148" si="16">IFERROR((C147-C145)/ABS(C145), "")</f>
        <v>-9.5876829670647288E-3</v>
      </c>
      <c r="D148" s="630">
        <f t="shared" si="16"/>
        <v>6.325641225488314E-2</v>
      </c>
      <c r="E148" s="630">
        <f t="shared" si="16"/>
        <v>-0.1437078493542695</v>
      </c>
      <c r="F148" s="630" t="str">
        <f t="shared" si="16"/>
        <v/>
      </c>
      <c r="G148" s="630">
        <f t="shared" si="16"/>
        <v>2.1307715593495397E-2</v>
      </c>
      <c r="H148" s="630">
        <f t="shared" si="16"/>
        <v>-4.3290043290044287E-3</v>
      </c>
      <c r="I148" s="631"/>
    </row>
    <row r="149" spans="2:12" x14ac:dyDescent="0.25">
      <c r="B149" s="167">
        <v>2017</v>
      </c>
      <c r="C149" s="160">
        <v>1264.3989999999999</v>
      </c>
      <c r="D149" s="160">
        <v>5870.1322899999977</v>
      </c>
      <c r="E149" s="160">
        <v>53.963999999999992</v>
      </c>
      <c r="F149" s="160" t="s">
        <v>94</v>
      </c>
      <c r="G149" s="160">
        <v>92.842631578947362</v>
      </c>
      <c r="H149" s="160">
        <v>4.2299999999999995</v>
      </c>
      <c r="I149" s="305"/>
    </row>
    <row r="150" spans="2:12" ht="26.25" thickBot="1" x14ac:dyDescent="0.3">
      <c r="B150" s="638" t="s">
        <v>622</v>
      </c>
      <c r="C150" s="630">
        <f t="shared" ref="C150:H150" si="17">IFERROR((C149-C147)/ABS(C147), "")</f>
        <v>4.5172068324747301E-2</v>
      </c>
      <c r="D150" s="630">
        <f t="shared" si="17"/>
        <v>5.1850287763356866E-2</v>
      </c>
      <c r="E150" s="630">
        <f t="shared" si="17"/>
        <v>-9.6746116764863554E-2</v>
      </c>
      <c r="F150" s="630" t="str">
        <f t="shared" si="17"/>
        <v/>
      </c>
      <c r="G150" s="630">
        <f t="shared" si="17"/>
        <v>2.8145618166133854E-2</v>
      </c>
      <c r="H150" s="630">
        <f t="shared" si="17"/>
        <v>-8.0434782608695687E-2</v>
      </c>
      <c r="I150" s="631"/>
      <c r="L150" s="268"/>
    </row>
    <row r="151" spans="2:12" x14ac:dyDescent="0.25">
      <c r="B151" s="167">
        <v>2018</v>
      </c>
      <c r="C151" s="160">
        <v>1295.4949999999999</v>
      </c>
      <c r="D151" s="160">
        <v>6168.0569480000004</v>
      </c>
      <c r="E151" s="160">
        <v>53.750299999999996</v>
      </c>
      <c r="F151" s="160" t="s">
        <v>94</v>
      </c>
      <c r="G151" s="160">
        <v>91.634736842105312</v>
      </c>
      <c r="H151" s="160">
        <v>12.324999999999999</v>
      </c>
      <c r="I151" s="305">
        <v>63.883473684210529</v>
      </c>
    </row>
    <row r="152" spans="2:12" ht="26.25" thickBot="1" x14ac:dyDescent="0.3">
      <c r="B152" s="638" t="s">
        <v>622</v>
      </c>
      <c r="C152" s="630">
        <f t="shared" ref="C152:I152" si="18">IFERROR((C151-C149)/ABS(C149), "")</f>
        <v>2.4593502525705895E-2</v>
      </c>
      <c r="D152" s="630">
        <f t="shared" si="18"/>
        <v>5.0752630993943539E-2</v>
      </c>
      <c r="E152" s="630">
        <f t="shared" si="18"/>
        <v>-3.9600474390333517E-3</v>
      </c>
      <c r="F152" s="630" t="str">
        <f t="shared" si="18"/>
        <v/>
      </c>
      <c r="G152" s="630">
        <f t="shared" si="18"/>
        <v>-1.3010130328058771E-2</v>
      </c>
      <c r="H152" s="630">
        <f t="shared" si="18"/>
        <v>1.9137115839243499</v>
      </c>
      <c r="I152" s="631" t="str">
        <f t="shared" si="18"/>
        <v/>
      </c>
    </row>
    <row r="153" spans="2:12" x14ac:dyDescent="0.25">
      <c r="B153" s="167">
        <v>2019</v>
      </c>
      <c r="C153" s="160">
        <v>1377.3771578947369</v>
      </c>
      <c r="D153" s="160">
        <v>6306.5737379681723</v>
      </c>
      <c r="E153" s="160">
        <v>60.239000000000004</v>
      </c>
      <c r="F153" s="160" t="s">
        <v>94</v>
      </c>
      <c r="G153" s="160">
        <v>94.929157894736875</v>
      </c>
      <c r="H153" s="160">
        <v>11.324999999999999</v>
      </c>
      <c r="I153" s="305">
        <v>62.489157894736842</v>
      </c>
    </row>
    <row r="154" spans="2:12" ht="26.25" thickBot="1" x14ac:dyDescent="0.3">
      <c r="B154" s="638" t="s">
        <v>622</v>
      </c>
      <c r="C154" s="630">
        <f t="shared" ref="C154:I154" si="19">IFERROR((C153-C151)/ABS(C151), "")</f>
        <v>6.3205305998662309E-2</v>
      </c>
      <c r="D154" s="630">
        <f t="shared" si="19"/>
        <v>2.2457119176418457E-2</v>
      </c>
      <c r="E154" s="630">
        <f t="shared" si="19"/>
        <v>0.12071932621771431</v>
      </c>
      <c r="F154" s="630" t="str">
        <f t="shared" si="19"/>
        <v/>
      </c>
      <c r="G154" s="630">
        <f t="shared" si="19"/>
        <v>3.5951661631419746E-2</v>
      </c>
      <c r="H154" s="630">
        <f t="shared" si="19"/>
        <v>-8.1135902636916835E-2</v>
      </c>
      <c r="I154" s="631">
        <f t="shared" si="19"/>
        <v>-2.1825923185800507E-2</v>
      </c>
    </row>
    <row r="155" spans="2:12" x14ac:dyDescent="0.25">
      <c r="B155" s="167">
        <v>2020</v>
      </c>
      <c r="C155" s="160">
        <v>1433.579</v>
      </c>
      <c r="D155" s="160">
        <v>6510.4589475024204</v>
      </c>
      <c r="E155" s="160">
        <v>41.222000000000001</v>
      </c>
      <c r="F155" s="160" t="s">
        <v>94</v>
      </c>
      <c r="G155" s="160">
        <v>95.223326173541949</v>
      </c>
      <c r="H155" s="160">
        <v>21.15</v>
      </c>
      <c r="I155" s="305">
        <v>64.286000000000001</v>
      </c>
    </row>
    <row r="156" spans="2:12" ht="26.25" thickBot="1" x14ac:dyDescent="0.3">
      <c r="B156" s="638" t="s">
        <v>622</v>
      </c>
      <c r="C156" s="630">
        <f t="shared" ref="C156:I156" si="20">IFERROR((C155-C153)/ABS(C153), "")</f>
        <v>4.0803524135077998E-2</v>
      </c>
      <c r="D156" s="630">
        <f t="shared" si="20"/>
        <v>3.2328997963945963E-2</v>
      </c>
      <c r="E156" s="630">
        <f t="shared" si="20"/>
        <v>-0.31569249157522539</v>
      </c>
      <c r="F156" s="630" t="str">
        <f t="shared" si="20"/>
        <v/>
      </c>
      <c r="G156" s="630">
        <f t="shared" si="20"/>
        <v>3.0988190070248543E-3</v>
      </c>
      <c r="H156" s="630">
        <f t="shared" si="20"/>
        <v>0.86754966887417218</v>
      </c>
      <c r="I156" s="631">
        <f t="shared" si="20"/>
        <v>2.8754461826641115E-2</v>
      </c>
    </row>
    <row r="157" spans="2:12" x14ac:dyDescent="0.25">
      <c r="B157" s="167">
        <v>2021</v>
      </c>
      <c r="C157" s="160">
        <v>1440.2259999999999</v>
      </c>
      <c r="D157" s="160">
        <v>6630.8329840499964</v>
      </c>
      <c r="E157" s="160">
        <v>59.427999999999997</v>
      </c>
      <c r="F157" s="160" t="s">
        <v>94</v>
      </c>
      <c r="G157" s="160">
        <v>98.087586486486472</v>
      </c>
      <c r="H157" s="160">
        <v>34.1</v>
      </c>
      <c r="I157" s="305">
        <v>73.399000000000001</v>
      </c>
    </row>
    <row r="158" spans="2:12" ht="26.25" thickBot="1" x14ac:dyDescent="0.3">
      <c r="B158" s="638" t="s">
        <v>622</v>
      </c>
      <c r="C158" s="630">
        <f t="shared" ref="C158:I158" si="21">IFERROR((C157-C155)/ABS(C155), "")</f>
        <v>4.6366471607075261E-3</v>
      </c>
      <c r="D158" s="630">
        <f t="shared" si="21"/>
        <v>1.8489331937766779E-2</v>
      </c>
      <c r="E158" s="630">
        <f t="shared" si="21"/>
        <v>0.44165736742516121</v>
      </c>
      <c r="F158" s="630" t="str">
        <f t="shared" si="21"/>
        <v/>
      </c>
      <c r="G158" s="630">
        <f t="shared" si="21"/>
        <v>3.0079397853888093E-2</v>
      </c>
      <c r="H158" s="630">
        <f t="shared" si="21"/>
        <v>0.61229314420803804</v>
      </c>
      <c r="I158" s="631">
        <f t="shared" si="21"/>
        <v>0.14175714774601</v>
      </c>
    </row>
    <row r="159" spans="2:12" x14ac:dyDescent="0.25">
      <c r="B159" s="167">
        <v>2022</v>
      </c>
      <c r="C159" s="160">
        <v>1381.46</v>
      </c>
      <c r="D159" s="160">
        <v>7611.7632516885405</v>
      </c>
      <c r="E159" s="160">
        <v>69.647000000000006</v>
      </c>
      <c r="F159" s="160" t="s">
        <v>94</v>
      </c>
      <c r="G159" s="160">
        <v>94.877552552552501</v>
      </c>
      <c r="H159" s="160">
        <v>36.1</v>
      </c>
      <c r="I159" s="305">
        <v>88.215260000000001</v>
      </c>
    </row>
    <row r="160" spans="2:12" ht="26.25" thickBot="1" x14ac:dyDescent="0.3">
      <c r="B160" s="638" t="s">
        <v>622</v>
      </c>
      <c r="C160" s="630">
        <f t="shared" ref="C160:I160" si="22">IFERROR((C159-C157)/ABS(C157), "")</f>
        <v>-4.0803318368089349E-2</v>
      </c>
      <c r="D160" s="630">
        <f t="shared" si="22"/>
        <v>0.14793469689224614</v>
      </c>
      <c r="E160" s="630">
        <f t="shared" si="22"/>
        <v>0.17195598034596501</v>
      </c>
      <c r="F160" s="630" t="str">
        <f t="shared" si="22"/>
        <v/>
      </c>
      <c r="G160" s="630">
        <f t="shared" si="22"/>
        <v>-3.2726199603007031E-2</v>
      </c>
      <c r="H160" s="630">
        <f t="shared" si="22"/>
        <v>5.8651026392961873E-2</v>
      </c>
      <c r="I160" s="631">
        <f t="shared" si="22"/>
        <v>0.20185915339446042</v>
      </c>
    </row>
    <row r="161" spans="2:11" x14ac:dyDescent="0.25">
      <c r="B161" s="167">
        <v>2023</v>
      </c>
      <c r="C161" s="160">
        <v>1384.28</v>
      </c>
      <c r="D161" s="160">
        <v>8215.9446063281102</v>
      </c>
      <c r="E161" s="160">
        <v>83.375000000000028</v>
      </c>
      <c r="F161" s="160" t="s">
        <v>94</v>
      </c>
      <c r="G161" s="160">
        <v>99.031888888888872</v>
      </c>
      <c r="H161" s="160">
        <v>46.4</v>
      </c>
      <c r="I161" s="305">
        <v>97.845399999999998</v>
      </c>
    </row>
    <row r="162" spans="2:11" ht="26.25" thickBot="1" x14ac:dyDescent="0.3">
      <c r="B162" s="638" t="s">
        <v>622</v>
      </c>
      <c r="C162" s="630">
        <f t="shared" ref="C162:I164" si="23">IFERROR((C161-C159)/ABS(C159), "")</f>
        <v>2.0413186049541327E-3</v>
      </c>
      <c r="D162" s="630">
        <f t="shared" si="23"/>
        <v>7.9374690812347895E-2</v>
      </c>
      <c r="E162" s="630">
        <f t="shared" si="23"/>
        <v>0.19710827458469168</v>
      </c>
      <c r="F162" s="630" t="str">
        <f t="shared" si="23"/>
        <v/>
      </c>
      <c r="G162" s="630">
        <f t="shared" si="23"/>
        <v>4.3786293222891598E-2</v>
      </c>
      <c r="H162" s="630">
        <f t="shared" si="23"/>
        <v>0.28531855955678659</v>
      </c>
      <c r="I162" s="631">
        <f t="shared" si="23"/>
        <v>0.10916637325560223</v>
      </c>
    </row>
    <row r="163" spans="2:11" x14ac:dyDescent="0.25">
      <c r="B163" s="167">
        <v>2024</v>
      </c>
      <c r="C163" s="160">
        <v>1390.0869</v>
      </c>
      <c r="D163" s="160">
        <v>8454.2605568872023</v>
      </c>
      <c r="E163" s="160">
        <v>87.731999999999999</v>
      </c>
      <c r="F163" s="160" t="s">
        <v>94</v>
      </c>
      <c r="G163" s="160">
        <v>98.735327327327326</v>
      </c>
      <c r="H163" s="160">
        <v>76.149999999999991</v>
      </c>
      <c r="I163" s="305">
        <v>113.82820000000001</v>
      </c>
    </row>
    <row r="164" spans="2:11" ht="25.5" x14ac:dyDescent="0.25">
      <c r="B164" s="632" t="s">
        <v>622</v>
      </c>
      <c r="C164" s="633">
        <f t="shared" si="23"/>
        <v>4.1948883173924655E-3</v>
      </c>
      <c r="D164" s="633">
        <f t="shared" si="23"/>
        <v>2.9006518663177886E-2</v>
      </c>
      <c r="E164" s="633">
        <f t="shared" si="23"/>
        <v>5.2257871064467401E-2</v>
      </c>
      <c r="F164" s="633" t="str">
        <f t="shared" si="23"/>
        <v/>
      </c>
      <c r="G164" s="633">
        <f t="shared" si="23"/>
        <v>-2.994606736162332E-3</v>
      </c>
      <c r="H164" s="633">
        <f t="shared" si="23"/>
        <v>0.64116379310344818</v>
      </c>
      <c r="I164" s="634">
        <f t="shared" si="23"/>
        <v>0.16334748490986814</v>
      </c>
    </row>
    <row r="165" spans="2:11" x14ac:dyDescent="0.25">
      <c r="B165" s="822" t="s">
        <v>771</v>
      </c>
    </row>
    <row r="166" spans="2:11" x14ac:dyDescent="0.25">
      <c r="B166" s="823" t="s">
        <v>1151</v>
      </c>
    </row>
    <row r="167" spans="2:11" x14ac:dyDescent="0.25">
      <c r="B167" s="264"/>
    </row>
    <row r="168" spans="2:11" x14ac:dyDescent="0.25">
      <c r="B168" s="261" t="s">
        <v>958</v>
      </c>
    </row>
    <row r="169" spans="2:11" ht="51.75" thickBot="1" x14ac:dyDescent="0.3">
      <c r="B169" s="592"/>
      <c r="C169" s="592" t="s">
        <v>72</v>
      </c>
      <c r="D169" s="592" t="s">
        <v>73</v>
      </c>
      <c r="E169" s="592" t="s">
        <v>74</v>
      </c>
      <c r="F169" s="592" t="s">
        <v>66</v>
      </c>
      <c r="G169" s="592" t="s">
        <v>77</v>
      </c>
      <c r="H169" s="592" t="s">
        <v>75</v>
      </c>
      <c r="I169" s="595" t="s">
        <v>78</v>
      </c>
    </row>
    <row r="170" spans="2:11" ht="16.5" thickBot="1" x14ac:dyDescent="0.3">
      <c r="B170" s="594" t="s">
        <v>5</v>
      </c>
      <c r="C170" s="715">
        <v>0.935203043780932</v>
      </c>
      <c r="D170" s="715">
        <v>0.83403878999320158</v>
      </c>
      <c r="E170" s="715">
        <v>0.94574385628960911</v>
      </c>
      <c r="F170" s="715" t="s">
        <v>94</v>
      </c>
      <c r="G170" s="715">
        <v>0.97233231659098673</v>
      </c>
      <c r="H170" s="715">
        <v>0.87393302692055175</v>
      </c>
      <c r="I170" s="716">
        <v>0.88763592853089135</v>
      </c>
      <c r="K170" s="275"/>
    </row>
    <row r="171" spans="2:11" x14ac:dyDescent="0.25">
      <c r="B171" s="593" t="s">
        <v>6</v>
      </c>
      <c r="C171" s="717">
        <v>6.4796956219068044E-2</v>
      </c>
      <c r="D171" s="717">
        <v>0.16596121000679837</v>
      </c>
      <c r="E171" s="717">
        <v>5.4256143710390746E-2</v>
      </c>
      <c r="F171" s="717" t="s">
        <v>94</v>
      </c>
      <c r="G171" s="717">
        <v>2.7667683409013155E-2</v>
      </c>
      <c r="H171" s="717">
        <v>0.12606697307944847</v>
      </c>
      <c r="I171" s="718">
        <v>0.11236407146910872</v>
      </c>
    </row>
    <row r="172" spans="2:11" x14ac:dyDescent="0.25">
      <c r="B172" s="822" t="s">
        <v>771</v>
      </c>
    </row>
    <row r="173" spans="2:11" x14ac:dyDescent="0.25">
      <c r="B173" s="264"/>
    </row>
    <row r="174" spans="2:11" x14ac:dyDescent="0.25">
      <c r="B174" s="261" t="s">
        <v>959</v>
      </c>
    </row>
    <row r="175" spans="2:11" ht="51.75" thickBot="1" x14ac:dyDescent="0.3">
      <c r="B175" s="592"/>
      <c r="C175" s="748" t="s">
        <v>1014</v>
      </c>
      <c r="D175" s="748" t="s">
        <v>1015</v>
      </c>
      <c r="E175" s="748" t="s">
        <v>1016</v>
      </c>
      <c r="F175" s="592" t="s">
        <v>66</v>
      </c>
      <c r="G175" s="592" t="s">
        <v>77</v>
      </c>
      <c r="H175" s="592" t="s">
        <v>75</v>
      </c>
      <c r="I175" s="595" t="s">
        <v>78</v>
      </c>
    </row>
    <row r="176" spans="2:11" x14ac:dyDescent="0.25">
      <c r="B176" s="167">
        <v>2011</v>
      </c>
      <c r="C176" s="146">
        <v>52263888</v>
      </c>
      <c r="D176" s="146">
        <v>367449541.73000002</v>
      </c>
      <c r="E176" s="146">
        <v>2725135</v>
      </c>
      <c r="F176" s="146" t="s">
        <v>94</v>
      </c>
      <c r="G176" s="146">
        <v>1198402</v>
      </c>
      <c r="H176" s="146">
        <v>324469</v>
      </c>
      <c r="I176" s="299"/>
    </row>
    <row r="177" spans="2:9" ht="26.25" thickBot="1" x14ac:dyDescent="0.3">
      <c r="B177" s="638" t="s">
        <v>622</v>
      </c>
      <c r="C177" s="630"/>
      <c r="D177" s="630"/>
      <c r="E177" s="630"/>
      <c r="F177" s="630"/>
      <c r="G177" s="630"/>
      <c r="H177" s="630"/>
      <c r="I177" s="631"/>
    </row>
    <row r="178" spans="2:9" x14ac:dyDescent="0.25">
      <c r="B178" s="167">
        <v>2012</v>
      </c>
      <c r="C178" s="146">
        <v>56298923</v>
      </c>
      <c r="D178" s="146">
        <v>370288028.78999996</v>
      </c>
      <c r="E178" s="146">
        <v>2885201</v>
      </c>
      <c r="F178" s="146" t="s">
        <v>94</v>
      </c>
      <c r="G178" s="146">
        <v>2110492</v>
      </c>
      <c r="H178" s="146">
        <v>202298</v>
      </c>
      <c r="I178" s="299"/>
    </row>
    <row r="179" spans="2:9" ht="26.25" thickBot="1" x14ac:dyDescent="0.3">
      <c r="B179" s="638" t="s">
        <v>622</v>
      </c>
      <c r="C179" s="630">
        <f t="shared" ref="C179:H179" si="24">IFERROR((C178-C176)/ABS(C176), "")</f>
        <v>7.7205029216349155E-2</v>
      </c>
      <c r="D179" s="630">
        <f t="shared" si="24"/>
        <v>7.7248349436931617E-3</v>
      </c>
      <c r="E179" s="630">
        <f t="shared" si="24"/>
        <v>5.8736906611966011E-2</v>
      </c>
      <c r="F179" s="630" t="str">
        <f t="shared" si="24"/>
        <v/>
      </c>
      <c r="G179" s="630">
        <f t="shared" si="24"/>
        <v>0.76108851620741624</v>
      </c>
      <c r="H179" s="630">
        <f t="shared" si="24"/>
        <v>-0.37652595471370148</v>
      </c>
      <c r="I179" s="631"/>
    </row>
    <row r="180" spans="2:9" x14ac:dyDescent="0.25">
      <c r="B180" s="167">
        <v>2013</v>
      </c>
      <c r="C180" s="146">
        <v>60924094</v>
      </c>
      <c r="D180" s="146">
        <v>383952541.99000001</v>
      </c>
      <c r="E180" s="146">
        <v>3457713</v>
      </c>
      <c r="F180" s="146" t="s">
        <v>94</v>
      </c>
      <c r="G180" s="146">
        <v>3106274</v>
      </c>
      <c r="H180" s="146">
        <v>323792</v>
      </c>
      <c r="I180" s="299"/>
    </row>
    <row r="181" spans="2:9" ht="26.25" thickBot="1" x14ac:dyDescent="0.3">
      <c r="B181" s="638" t="s">
        <v>622</v>
      </c>
      <c r="C181" s="630">
        <f t="shared" ref="C181:H181" si="25">IFERROR((C180-C178)/ABS(C178), "")</f>
        <v>8.2153809585309476E-2</v>
      </c>
      <c r="D181" s="630">
        <f t="shared" si="25"/>
        <v>3.6902389862972187E-2</v>
      </c>
      <c r="E181" s="630">
        <f t="shared" si="25"/>
        <v>0.19843054262077409</v>
      </c>
      <c r="F181" s="630" t="str">
        <f t="shared" si="25"/>
        <v/>
      </c>
      <c r="G181" s="630">
        <f t="shared" si="25"/>
        <v>0.47182457929241145</v>
      </c>
      <c r="H181" s="630">
        <f t="shared" si="25"/>
        <v>0.60056945693976216</v>
      </c>
      <c r="I181" s="631"/>
    </row>
    <row r="182" spans="2:9" x14ac:dyDescent="0.25">
      <c r="B182" s="167">
        <v>2014</v>
      </c>
      <c r="C182" s="146">
        <v>64677914.419993103</v>
      </c>
      <c r="D182" s="146">
        <v>411603820.41000003</v>
      </c>
      <c r="E182" s="146">
        <v>3723336.75</v>
      </c>
      <c r="F182" s="146" t="s">
        <v>94</v>
      </c>
      <c r="G182" s="146">
        <v>3875887.29</v>
      </c>
      <c r="H182" s="146">
        <v>282554</v>
      </c>
      <c r="I182" s="299"/>
    </row>
    <row r="183" spans="2:9" ht="26.25" thickBot="1" x14ac:dyDescent="0.3">
      <c r="B183" s="638" t="s">
        <v>622</v>
      </c>
      <c r="C183" s="630">
        <f t="shared" ref="C183:H183" si="26">IFERROR((C182-C180)/ABS(C180), "")</f>
        <v>6.1614710593695533E-2</v>
      </c>
      <c r="D183" s="630">
        <f t="shared" si="26"/>
        <v>7.2017438084106211E-2</v>
      </c>
      <c r="E183" s="630">
        <f t="shared" si="26"/>
        <v>7.6820647057751754E-2</v>
      </c>
      <c r="F183" s="630" t="str">
        <f t="shared" si="26"/>
        <v/>
      </c>
      <c r="G183" s="630">
        <f t="shared" si="26"/>
        <v>0.24776091548910367</v>
      </c>
      <c r="H183" s="630">
        <f t="shared" si="26"/>
        <v>-0.12735953945742945</v>
      </c>
      <c r="I183" s="631"/>
    </row>
    <row r="184" spans="2:9" x14ac:dyDescent="0.25">
      <c r="B184" s="167">
        <v>2015</v>
      </c>
      <c r="C184" s="146">
        <v>68346549.239999995</v>
      </c>
      <c r="D184" s="146">
        <v>427714619.36000001</v>
      </c>
      <c r="E184" s="146">
        <v>4248756.5999999996</v>
      </c>
      <c r="F184" s="146" t="s">
        <v>94</v>
      </c>
      <c r="G184" s="146">
        <v>4020816.99</v>
      </c>
      <c r="H184" s="146">
        <v>273992.62</v>
      </c>
      <c r="I184" s="299"/>
    </row>
    <row r="185" spans="2:9" ht="26.25" thickBot="1" x14ac:dyDescent="0.3">
      <c r="B185" s="638" t="s">
        <v>622</v>
      </c>
      <c r="C185" s="630">
        <f t="shared" ref="C185:H185" si="27">IFERROR((C184-C182)/ABS(C182), "")</f>
        <v>5.6721600455206564E-2</v>
      </c>
      <c r="D185" s="630">
        <f t="shared" si="27"/>
        <v>3.9141519468774519E-2</v>
      </c>
      <c r="E185" s="630">
        <f t="shared" si="27"/>
        <v>0.14111531813500341</v>
      </c>
      <c r="F185" s="630" t="str">
        <f t="shared" si="27"/>
        <v/>
      </c>
      <c r="G185" s="630">
        <f t="shared" si="27"/>
        <v>3.7392650806417072E-2</v>
      </c>
      <c r="H185" s="630">
        <f t="shared" si="27"/>
        <v>-3.0299978057291722E-2</v>
      </c>
      <c r="I185" s="631"/>
    </row>
    <row r="186" spans="2:9" x14ac:dyDescent="0.25">
      <c r="B186" s="167">
        <v>2016</v>
      </c>
      <c r="C186" s="146">
        <v>72802919.340000004</v>
      </c>
      <c r="D186" s="146">
        <v>450185271.23000002</v>
      </c>
      <c r="E186" s="146">
        <v>4375832.96</v>
      </c>
      <c r="F186" s="146" t="s">
        <v>94</v>
      </c>
      <c r="G186" s="146">
        <v>4062057.99</v>
      </c>
      <c r="H186" s="146">
        <v>318505.65000000002</v>
      </c>
      <c r="I186" s="299"/>
    </row>
    <row r="187" spans="2:9" ht="26.25" thickBot="1" x14ac:dyDescent="0.3">
      <c r="B187" s="638" t="s">
        <v>622</v>
      </c>
      <c r="C187" s="630">
        <f t="shared" ref="C187:H187" si="28">IFERROR((C186-C184)/ABS(C184), "")</f>
        <v>6.5202561790667649E-2</v>
      </c>
      <c r="D187" s="630">
        <f t="shared" si="28"/>
        <v>5.25365532364159E-2</v>
      </c>
      <c r="E187" s="630">
        <f t="shared" si="28"/>
        <v>2.9909070338366841E-2</v>
      </c>
      <c r="F187" s="630" t="str">
        <f t="shared" si="28"/>
        <v/>
      </c>
      <c r="G187" s="630">
        <f t="shared" si="28"/>
        <v>1.0256870706269076E-2</v>
      </c>
      <c r="H187" s="630">
        <f t="shared" si="28"/>
        <v>0.16246068963463334</v>
      </c>
      <c r="I187" s="631"/>
    </row>
    <row r="188" spans="2:9" x14ac:dyDescent="0.25">
      <c r="B188" s="167">
        <v>2017</v>
      </c>
      <c r="C188" s="146">
        <v>75287092.109999999</v>
      </c>
      <c r="D188" s="146">
        <v>459839384.20999998</v>
      </c>
      <c r="E188" s="146">
        <v>4361700.33</v>
      </c>
      <c r="F188" s="146" t="s">
        <v>94</v>
      </c>
      <c r="G188" s="146">
        <v>4183086.85</v>
      </c>
      <c r="H188" s="146">
        <v>293294.96999999997</v>
      </c>
      <c r="I188" s="299"/>
    </row>
    <row r="189" spans="2:9" ht="26.25" thickBot="1" x14ac:dyDescent="0.3">
      <c r="B189" s="638" t="s">
        <v>622</v>
      </c>
      <c r="C189" s="630">
        <f t="shared" ref="C189:H189" si="29">IFERROR((C188-C186)/ABS(C186), "")</f>
        <v>3.4121884019493162E-2</v>
      </c>
      <c r="D189" s="630">
        <f t="shared" si="29"/>
        <v>2.1444755297353266E-2</v>
      </c>
      <c r="E189" s="630">
        <f t="shared" si="29"/>
        <v>-3.2297005231204912E-3</v>
      </c>
      <c r="F189" s="630" t="str">
        <f t="shared" si="29"/>
        <v/>
      </c>
      <c r="G189" s="630">
        <f t="shared" si="29"/>
        <v>2.9794961149729883E-2</v>
      </c>
      <c r="H189" s="630">
        <f t="shared" si="29"/>
        <v>-7.9153007175854023E-2</v>
      </c>
      <c r="I189" s="631"/>
    </row>
    <row r="190" spans="2:9" x14ac:dyDescent="0.25">
      <c r="B190" s="167">
        <v>2018</v>
      </c>
      <c r="C190" s="146">
        <v>80504172.879999995</v>
      </c>
      <c r="D190" s="146">
        <v>518144569.56</v>
      </c>
      <c r="E190" s="146">
        <v>4379007.6399999997</v>
      </c>
      <c r="F190" s="146" t="s">
        <v>94</v>
      </c>
      <c r="G190" s="146">
        <v>4280479.67</v>
      </c>
      <c r="H190" s="146">
        <v>859139.92</v>
      </c>
      <c r="I190" s="299">
        <v>2309363.4500000002</v>
      </c>
    </row>
    <row r="191" spans="2:9" ht="26.25" thickBot="1" x14ac:dyDescent="0.3">
      <c r="B191" s="638" t="s">
        <v>622</v>
      </c>
      <c r="C191" s="630">
        <f t="shared" ref="C191:I191" si="30">IFERROR((C190-C188)/ABS(C188), "")</f>
        <v>6.9295819824963564E-2</v>
      </c>
      <c r="D191" s="630">
        <f t="shared" si="30"/>
        <v>0.12679467516721696</v>
      </c>
      <c r="E191" s="630">
        <f t="shared" si="30"/>
        <v>3.9680190500385867E-3</v>
      </c>
      <c r="F191" s="630" t="str">
        <f t="shared" si="30"/>
        <v/>
      </c>
      <c r="G191" s="630">
        <f t="shared" si="30"/>
        <v>2.3282524004970117E-2</v>
      </c>
      <c r="H191" s="630">
        <f t="shared" si="30"/>
        <v>1.929269192717489</v>
      </c>
      <c r="I191" s="631" t="str">
        <f t="shared" si="30"/>
        <v/>
      </c>
    </row>
    <row r="192" spans="2:9" x14ac:dyDescent="0.25">
      <c r="B192" s="167">
        <v>2019</v>
      </c>
      <c r="C192" s="146">
        <v>90020672.439999998</v>
      </c>
      <c r="D192" s="146">
        <v>567516858.85000002</v>
      </c>
      <c r="E192" s="146">
        <v>4736890.26</v>
      </c>
      <c r="F192" s="146" t="s">
        <v>94</v>
      </c>
      <c r="G192" s="146">
        <v>4669844.3499999996</v>
      </c>
      <c r="H192" s="146">
        <v>850490.29</v>
      </c>
      <c r="I192" s="299">
        <v>3409336.49</v>
      </c>
    </row>
    <row r="193" spans="2:9" ht="26.25" thickBot="1" x14ac:dyDescent="0.3">
      <c r="B193" s="638" t="s">
        <v>622</v>
      </c>
      <c r="C193" s="630">
        <f t="shared" ref="C193:I193" si="31">IFERROR((C192-C190)/ABS(C190), "")</f>
        <v>0.11821125811931953</v>
      </c>
      <c r="D193" s="630">
        <f t="shared" si="31"/>
        <v>9.5286706047939804E-2</v>
      </c>
      <c r="E193" s="630">
        <f t="shared" si="31"/>
        <v>8.1726877279437712E-2</v>
      </c>
      <c r="F193" s="630" t="str">
        <f t="shared" si="31"/>
        <v/>
      </c>
      <c r="G193" s="630">
        <f t="shared" si="31"/>
        <v>9.0962861645830381E-2</v>
      </c>
      <c r="H193" s="630">
        <f t="shared" si="31"/>
        <v>-1.0067778016879957E-2</v>
      </c>
      <c r="I193" s="631">
        <f t="shared" si="31"/>
        <v>0.47631005851417624</v>
      </c>
    </row>
    <row r="194" spans="2:9" x14ac:dyDescent="0.25">
      <c r="B194" s="167">
        <v>2020</v>
      </c>
      <c r="C194" s="146">
        <v>97141431.689999998</v>
      </c>
      <c r="D194" s="146">
        <v>592350670.60000002</v>
      </c>
      <c r="E194" s="146">
        <v>3069548.65</v>
      </c>
      <c r="F194" s="146" t="s">
        <v>94</v>
      </c>
      <c r="G194" s="146">
        <v>4932426.42</v>
      </c>
      <c r="H194" s="146">
        <v>1362011.8299999998</v>
      </c>
      <c r="I194" s="299">
        <v>3787691</v>
      </c>
    </row>
    <row r="195" spans="2:9" ht="26.25" thickBot="1" x14ac:dyDescent="0.3">
      <c r="B195" s="638" t="s">
        <v>622</v>
      </c>
      <c r="C195" s="630">
        <f t="shared" ref="C195:I195" si="32">IFERROR((C194-C192)/ABS(C192), "")</f>
        <v>7.9101378127852603E-2</v>
      </c>
      <c r="D195" s="630">
        <f t="shared" si="32"/>
        <v>4.3758720754697097E-2</v>
      </c>
      <c r="E195" s="630">
        <f t="shared" si="32"/>
        <v>-0.35199076155080694</v>
      </c>
      <c r="F195" s="630" t="str">
        <f t="shared" si="32"/>
        <v/>
      </c>
      <c r="G195" s="630">
        <f t="shared" si="32"/>
        <v>5.6229298092130273E-2</v>
      </c>
      <c r="H195" s="630">
        <f t="shared" si="32"/>
        <v>0.60144312758702956</v>
      </c>
      <c r="I195" s="631">
        <f t="shared" si="32"/>
        <v>0.11097599521483424</v>
      </c>
    </row>
    <row r="196" spans="2:9" x14ac:dyDescent="0.25">
      <c r="B196" s="167">
        <v>2021</v>
      </c>
      <c r="C196" s="146">
        <v>99679688.50999999</v>
      </c>
      <c r="D196" s="146">
        <v>586708962.36000001</v>
      </c>
      <c r="E196" s="146">
        <v>3408844.5</v>
      </c>
      <c r="F196" s="146" t="s">
        <v>94</v>
      </c>
      <c r="G196" s="146">
        <v>5503768.6099999994</v>
      </c>
      <c r="H196" s="146">
        <v>2030000.74</v>
      </c>
      <c r="I196" s="299">
        <v>4695730.5</v>
      </c>
    </row>
    <row r="197" spans="2:9" ht="26.25" thickBot="1" x14ac:dyDescent="0.3">
      <c r="B197" s="638" t="s">
        <v>622</v>
      </c>
      <c r="C197" s="630">
        <f t="shared" ref="C197:I197" si="33">IFERROR((C196-C194)/ABS(C194), "")</f>
        <v>2.6129497742015347E-2</v>
      </c>
      <c r="D197" s="630">
        <f t="shared" si="33"/>
        <v>-9.5242708753675367E-3</v>
      </c>
      <c r="E197" s="630">
        <f t="shared" si="33"/>
        <v>0.11053607180977572</v>
      </c>
      <c r="F197" s="630" t="str">
        <f t="shared" si="33"/>
        <v/>
      </c>
      <c r="G197" s="630">
        <f t="shared" si="33"/>
        <v>0.11583390026525717</v>
      </c>
      <c r="H197" s="630">
        <f t="shared" si="33"/>
        <v>0.49044281061787859</v>
      </c>
      <c r="I197" s="631">
        <f t="shared" si="33"/>
        <v>0.23973431306830467</v>
      </c>
    </row>
    <row r="198" spans="2:9" x14ac:dyDescent="0.25">
      <c r="B198" s="167">
        <v>2022</v>
      </c>
      <c r="C198" s="146">
        <v>100777264.89999999</v>
      </c>
      <c r="D198" s="146">
        <v>628235907.38999999</v>
      </c>
      <c r="E198" s="146">
        <v>3518549.13</v>
      </c>
      <c r="F198" s="146" t="s">
        <v>94</v>
      </c>
      <c r="G198" s="146">
        <v>5707339.5800000001</v>
      </c>
      <c r="H198" s="146">
        <v>2121782</v>
      </c>
      <c r="I198" s="299">
        <v>5231158.5999999996</v>
      </c>
    </row>
    <row r="199" spans="2:9" ht="26.25" thickBot="1" x14ac:dyDescent="0.3">
      <c r="B199" s="638" t="s">
        <v>622</v>
      </c>
      <c r="C199" s="630">
        <f t="shared" ref="C199:I199" si="34">IFERROR((C198-C196)/ABS(C196), "")</f>
        <v>1.1011033505485828E-2</v>
      </c>
      <c r="D199" s="630">
        <f t="shared" si="34"/>
        <v>7.0779462551518624E-2</v>
      </c>
      <c r="E199" s="630">
        <f t="shared" si="34"/>
        <v>3.2182350940325934E-2</v>
      </c>
      <c r="F199" s="630" t="str">
        <f t="shared" si="34"/>
        <v/>
      </c>
      <c r="G199" s="630">
        <f t="shared" si="34"/>
        <v>3.6987559693211866E-2</v>
      </c>
      <c r="H199" s="630">
        <f t="shared" si="34"/>
        <v>4.5212426868376419E-2</v>
      </c>
      <c r="I199" s="631">
        <f t="shared" si="34"/>
        <v>0.11402445263841263</v>
      </c>
    </row>
    <row r="200" spans="2:9" x14ac:dyDescent="0.25">
      <c r="B200" s="167">
        <v>2023</v>
      </c>
      <c r="C200" s="146">
        <v>107802251.62</v>
      </c>
      <c r="D200" s="146">
        <v>697786426.12</v>
      </c>
      <c r="E200" s="146">
        <v>4408779.22</v>
      </c>
      <c r="F200" s="146" t="s">
        <v>94</v>
      </c>
      <c r="G200" s="146">
        <v>6143536.8099999996</v>
      </c>
      <c r="H200" s="146">
        <v>2904869.02</v>
      </c>
      <c r="I200" s="299">
        <v>6751332</v>
      </c>
    </row>
    <row r="201" spans="2:9" ht="26.25" thickBot="1" x14ac:dyDescent="0.3">
      <c r="B201" s="638" t="s">
        <v>622</v>
      </c>
      <c r="C201" s="630">
        <f t="shared" ref="C201:I203" si="35">IFERROR((C200-C198)/ABS(C198), "")</f>
        <v>6.9708050987202508E-2</v>
      </c>
      <c r="D201" s="630">
        <f t="shared" si="35"/>
        <v>0.11070764646189514</v>
      </c>
      <c r="E201" s="630">
        <f t="shared" si="35"/>
        <v>0.25301056120253745</v>
      </c>
      <c r="F201" s="630" t="str">
        <f t="shared" si="35"/>
        <v/>
      </c>
      <c r="G201" s="630">
        <f t="shared" si="35"/>
        <v>7.6427418394473645E-2</v>
      </c>
      <c r="H201" s="630">
        <f t="shared" si="35"/>
        <v>0.36907044173246828</v>
      </c>
      <c r="I201" s="631">
        <f t="shared" si="35"/>
        <v>0.29059975356128576</v>
      </c>
    </row>
    <row r="202" spans="2:9" x14ac:dyDescent="0.25">
      <c r="B202" s="167">
        <v>2024</v>
      </c>
      <c r="C202" s="146">
        <v>112291760.23999999</v>
      </c>
      <c r="D202" s="146">
        <v>866131052.11000001</v>
      </c>
      <c r="E202" s="146">
        <v>7347403.2600000007</v>
      </c>
      <c r="F202" s="146" t="s">
        <v>94</v>
      </c>
      <c r="G202" s="146">
        <v>6977477.1900000004</v>
      </c>
      <c r="H202" s="146">
        <v>3220442.29</v>
      </c>
      <c r="I202" s="299">
        <v>7822828.5499999998</v>
      </c>
    </row>
    <row r="203" spans="2:9" ht="25.5" x14ac:dyDescent="0.25">
      <c r="B203" s="632" t="s">
        <v>622</v>
      </c>
      <c r="C203" s="633">
        <f t="shared" si="35"/>
        <v>4.1645777824988156E-2</v>
      </c>
      <c r="D203" s="633">
        <f t="shared" si="35"/>
        <v>0.24125523181365149</v>
      </c>
      <c r="E203" s="633">
        <f t="shared" si="35"/>
        <v>0.66653916954362735</v>
      </c>
      <c r="F203" s="633" t="str">
        <f t="shared" si="35"/>
        <v/>
      </c>
      <c r="G203" s="633">
        <f t="shared" si="35"/>
        <v>0.13574271723131434</v>
      </c>
      <c r="H203" s="633">
        <f t="shared" si="35"/>
        <v>0.10863597216510644</v>
      </c>
      <c r="I203" s="634">
        <f t="shared" si="35"/>
        <v>0.15870891107117821</v>
      </c>
    </row>
    <row r="204" spans="2:9" x14ac:dyDescent="0.25">
      <c r="B204" s="822" t="s">
        <v>771</v>
      </c>
    </row>
    <row r="205" spans="2:9" x14ac:dyDescent="0.25">
      <c r="B205" s="823" t="s">
        <v>1151</v>
      </c>
    </row>
    <row r="206" spans="2:9" x14ac:dyDescent="0.25">
      <c r="B206" s="264"/>
    </row>
    <row r="207" spans="2:9" x14ac:dyDescent="0.25">
      <c r="B207" s="261" t="s">
        <v>960</v>
      </c>
    </row>
    <row r="208" spans="2:9" ht="51.75" thickBot="1" x14ac:dyDescent="0.3">
      <c r="B208" s="592"/>
      <c r="C208" s="748" t="s">
        <v>1014</v>
      </c>
      <c r="D208" s="748" t="s">
        <v>1015</v>
      </c>
      <c r="E208" s="748" t="s">
        <v>1016</v>
      </c>
      <c r="F208" s="592" t="s">
        <v>66</v>
      </c>
      <c r="G208" s="592" t="s">
        <v>77</v>
      </c>
      <c r="H208" s="592" t="s">
        <v>75</v>
      </c>
      <c r="I208" s="595" t="s">
        <v>78</v>
      </c>
    </row>
    <row r="209" spans="2:11" x14ac:dyDescent="0.25">
      <c r="B209" s="167">
        <v>2011</v>
      </c>
      <c r="C209" s="146">
        <v>30654954</v>
      </c>
      <c r="D209" s="146">
        <v>201997845.64000008</v>
      </c>
      <c r="E209" s="146">
        <v>1492416</v>
      </c>
      <c r="F209" s="146" t="s">
        <v>94</v>
      </c>
      <c r="G209" s="146">
        <v>753580</v>
      </c>
      <c r="H209" s="146">
        <v>0</v>
      </c>
      <c r="I209" s="299"/>
    </row>
    <row r="210" spans="2:11" ht="26.25" thickBot="1" x14ac:dyDescent="0.3">
      <c r="B210" s="638" t="s">
        <v>622</v>
      </c>
      <c r="C210" s="630"/>
      <c r="D210" s="630"/>
      <c r="E210" s="630"/>
      <c r="F210" s="630"/>
      <c r="G210" s="630"/>
      <c r="H210" s="630"/>
      <c r="I210" s="631"/>
    </row>
    <row r="211" spans="2:11" x14ac:dyDescent="0.25">
      <c r="B211" s="167">
        <v>2012</v>
      </c>
      <c r="C211" s="146">
        <v>31897688</v>
      </c>
      <c r="D211" s="146">
        <v>191813913.72999996</v>
      </c>
      <c r="E211" s="146">
        <v>1531104</v>
      </c>
      <c r="F211" s="146" t="s">
        <v>94</v>
      </c>
      <c r="G211" s="146">
        <v>1468371</v>
      </c>
      <c r="H211" s="146">
        <v>0</v>
      </c>
      <c r="I211" s="299"/>
    </row>
    <row r="212" spans="2:11" ht="26.25" thickBot="1" x14ac:dyDescent="0.3">
      <c r="B212" s="638" t="s">
        <v>622</v>
      </c>
      <c r="C212" s="630">
        <f t="shared" ref="C212:H212" si="36">IFERROR((C211-C209)/ABS(C209), "")</f>
        <v>4.0539418196484656E-2</v>
      </c>
      <c r="D212" s="630">
        <f t="shared" si="36"/>
        <v>-5.0416042199528638E-2</v>
      </c>
      <c r="E212" s="630">
        <f t="shared" si="36"/>
        <v>2.5923067026887944E-2</v>
      </c>
      <c r="F212" s="630" t="str">
        <f t="shared" si="36"/>
        <v/>
      </c>
      <c r="G212" s="630">
        <f t="shared" si="36"/>
        <v>0.94852703097215951</v>
      </c>
      <c r="H212" s="630" t="str">
        <f t="shared" si="36"/>
        <v/>
      </c>
      <c r="I212" s="631"/>
    </row>
    <row r="213" spans="2:11" x14ac:dyDescent="0.25">
      <c r="B213" s="167">
        <v>2013</v>
      </c>
      <c r="C213" s="146">
        <v>34591247</v>
      </c>
      <c r="D213" s="146">
        <v>198536068.03</v>
      </c>
      <c r="E213" s="146">
        <v>1902887</v>
      </c>
      <c r="F213" s="146" t="s">
        <v>94</v>
      </c>
      <c r="G213" s="146">
        <v>2271422</v>
      </c>
      <c r="H213" s="146">
        <v>0</v>
      </c>
      <c r="I213" s="299"/>
    </row>
    <row r="214" spans="2:11" ht="26.25" thickBot="1" x14ac:dyDescent="0.3">
      <c r="B214" s="638" t="s">
        <v>622</v>
      </c>
      <c r="C214" s="630">
        <f t="shared" ref="C214:H214" si="37">IFERROR((C213-C211)/ABS(C211), "")</f>
        <v>8.4443706390256251E-2</v>
      </c>
      <c r="D214" s="630">
        <f t="shared" si="37"/>
        <v>3.5045186083123479E-2</v>
      </c>
      <c r="E214" s="630">
        <f t="shared" si="37"/>
        <v>0.2428202133885092</v>
      </c>
      <c r="F214" s="630" t="str">
        <f t="shared" si="37"/>
        <v/>
      </c>
      <c r="G214" s="630">
        <f t="shared" si="37"/>
        <v>0.54689925093862524</v>
      </c>
      <c r="H214" s="630" t="str">
        <f t="shared" si="37"/>
        <v/>
      </c>
      <c r="I214" s="631"/>
    </row>
    <row r="215" spans="2:11" x14ac:dyDescent="0.25">
      <c r="B215" s="167">
        <v>2014</v>
      </c>
      <c r="C215" s="146">
        <v>36709556.549326569</v>
      </c>
      <c r="D215" s="146">
        <v>227296023.34999999</v>
      </c>
      <c r="E215" s="146">
        <v>2107833.36</v>
      </c>
      <c r="F215" s="146" t="s">
        <v>94</v>
      </c>
      <c r="G215" s="146">
        <v>2958131.72</v>
      </c>
      <c r="H215" s="146">
        <v>0</v>
      </c>
      <c r="I215" s="299"/>
    </row>
    <row r="216" spans="2:11" ht="26.25" thickBot="1" x14ac:dyDescent="0.3">
      <c r="B216" s="638" t="s">
        <v>622</v>
      </c>
      <c r="C216" s="630">
        <f t="shared" ref="C216:H216" si="38">IFERROR((C215-C213)/ABS(C213), "")</f>
        <v>6.1238311221522859E-2</v>
      </c>
      <c r="D216" s="630">
        <f t="shared" si="38"/>
        <v>0.14486010328185905</v>
      </c>
      <c r="E216" s="630">
        <f t="shared" si="38"/>
        <v>0.10770285361138096</v>
      </c>
      <c r="F216" s="630" t="str">
        <f t="shared" si="38"/>
        <v/>
      </c>
      <c r="G216" s="630">
        <f t="shared" si="38"/>
        <v>0.30232590861583636</v>
      </c>
      <c r="H216" s="630" t="str">
        <f t="shared" si="38"/>
        <v/>
      </c>
      <c r="I216" s="631"/>
    </row>
    <row r="217" spans="2:11" x14ac:dyDescent="0.25">
      <c r="B217" s="167">
        <v>2015</v>
      </c>
      <c r="C217" s="146">
        <v>39254705.920000002</v>
      </c>
      <c r="D217" s="146">
        <v>242061099.21000001</v>
      </c>
      <c r="E217" s="146">
        <v>2484848.7200000002</v>
      </c>
      <c r="F217" s="146" t="s">
        <v>94</v>
      </c>
      <c r="G217" s="146">
        <v>2924336.62</v>
      </c>
      <c r="H217" s="146">
        <v>0</v>
      </c>
      <c r="I217" s="299"/>
    </row>
    <row r="218" spans="2:11" ht="26.25" thickBot="1" x14ac:dyDescent="0.3">
      <c r="B218" s="638" t="s">
        <v>622</v>
      </c>
      <c r="C218" s="630">
        <f t="shared" ref="C218:H218" si="39">IFERROR((C217-C215)/ABS(C215), "")</f>
        <v>6.9332065268985749E-2</v>
      </c>
      <c r="D218" s="630">
        <f t="shared" si="39"/>
        <v>6.495967523929852E-2</v>
      </c>
      <c r="E218" s="630">
        <f t="shared" si="39"/>
        <v>0.1788639306856783</v>
      </c>
      <c r="F218" s="630" t="str">
        <f t="shared" si="39"/>
        <v/>
      </c>
      <c r="G218" s="630">
        <f t="shared" si="39"/>
        <v>-1.1424474363839379E-2</v>
      </c>
      <c r="H218" s="630" t="str">
        <f t="shared" si="39"/>
        <v/>
      </c>
      <c r="I218" s="631"/>
    </row>
    <row r="219" spans="2:11" x14ac:dyDescent="0.25">
      <c r="B219" s="167">
        <v>2016</v>
      </c>
      <c r="C219" s="146">
        <v>41460000.270000003</v>
      </c>
      <c r="D219" s="146">
        <v>253849069.86000001</v>
      </c>
      <c r="E219" s="146">
        <v>2524931.41</v>
      </c>
      <c r="F219" s="146" t="s">
        <v>94</v>
      </c>
      <c r="G219" s="146">
        <v>2926111.03</v>
      </c>
      <c r="H219" s="146">
        <v>0</v>
      </c>
      <c r="I219" s="299"/>
    </row>
    <row r="220" spans="2:11" ht="26.25" thickBot="1" x14ac:dyDescent="0.3">
      <c r="B220" s="638" t="s">
        <v>622</v>
      </c>
      <c r="C220" s="630">
        <f t="shared" ref="C220:H220" si="40">IFERROR((C219-C217)/ABS(C217), "")</f>
        <v>5.6179107658947437E-2</v>
      </c>
      <c r="D220" s="630">
        <f t="shared" si="40"/>
        <v>4.8698327358140919E-2</v>
      </c>
      <c r="E220" s="630">
        <f t="shared" si="40"/>
        <v>1.6130837132008559E-2</v>
      </c>
      <c r="F220" s="630" t="str">
        <f t="shared" si="40"/>
        <v/>
      </c>
      <c r="G220" s="630">
        <f t="shared" si="40"/>
        <v>6.0677351159377929E-4</v>
      </c>
      <c r="H220" s="630" t="str">
        <f t="shared" si="40"/>
        <v/>
      </c>
      <c r="I220" s="631"/>
    </row>
    <row r="221" spans="2:11" x14ac:dyDescent="0.25">
      <c r="B221" s="167">
        <v>2017</v>
      </c>
      <c r="C221" s="146">
        <v>42737296.969999999</v>
      </c>
      <c r="D221" s="146">
        <v>260948016.19</v>
      </c>
      <c r="E221" s="146">
        <v>2555647.89</v>
      </c>
      <c r="F221" s="146" t="s">
        <v>94</v>
      </c>
      <c r="G221" s="146">
        <v>3017348.77</v>
      </c>
      <c r="H221" s="146">
        <v>0</v>
      </c>
      <c r="I221" s="299"/>
      <c r="K221" s="268"/>
    </row>
    <row r="222" spans="2:11" ht="26.25" thickBot="1" x14ac:dyDescent="0.3">
      <c r="B222" s="638" t="s">
        <v>622</v>
      </c>
      <c r="C222" s="630">
        <f t="shared" ref="C222:H222" si="41">IFERROR((C221-C219)/ABS(C219), "")</f>
        <v>3.0807927922861911E-2</v>
      </c>
      <c r="D222" s="630">
        <f t="shared" si="41"/>
        <v>2.7965224902794069E-2</v>
      </c>
      <c r="E222" s="630">
        <f t="shared" si="41"/>
        <v>1.2165273036070307E-2</v>
      </c>
      <c r="F222" s="630" t="str">
        <f t="shared" si="41"/>
        <v/>
      </c>
      <c r="G222" s="630">
        <f t="shared" si="41"/>
        <v>3.1180546146261659E-2</v>
      </c>
      <c r="H222" s="630" t="str">
        <f t="shared" si="41"/>
        <v/>
      </c>
      <c r="I222" s="631"/>
    </row>
    <row r="223" spans="2:11" x14ac:dyDescent="0.25">
      <c r="B223" s="167">
        <v>2018</v>
      </c>
      <c r="C223" s="146">
        <v>49969274.280000001</v>
      </c>
      <c r="D223" s="146">
        <v>314133874.73000002</v>
      </c>
      <c r="E223" s="146">
        <v>2512880.08</v>
      </c>
      <c r="F223" s="146" t="s">
        <v>94</v>
      </c>
      <c r="G223" s="146">
        <v>3116504.37</v>
      </c>
      <c r="H223" s="146">
        <v>633785</v>
      </c>
      <c r="I223" s="299">
        <v>0</v>
      </c>
    </row>
    <row r="224" spans="2:11" ht="26.25" thickBot="1" x14ac:dyDescent="0.3">
      <c r="B224" s="638" t="s">
        <v>622</v>
      </c>
      <c r="C224" s="630">
        <f t="shared" ref="C224:I224" si="42">IFERROR((C223-C221)/ABS(C221), "")</f>
        <v>0.16921934288629867</v>
      </c>
      <c r="D224" s="630">
        <f t="shared" si="42"/>
        <v>0.20381783052634758</v>
      </c>
      <c r="E224" s="630">
        <f t="shared" si="42"/>
        <v>-1.6734625363433793E-2</v>
      </c>
      <c r="F224" s="630" t="str">
        <f t="shared" si="42"/>
        <v/>
      </c>
      <c r="G224" s="630">
        <f t="shared" si="42"/>
        <v>3.2861829227650102E-2</v>
      </c>
      <c r="H224" s="630" t="str">
        <f t="shared" si="42"/>
        <v/>
      </c>
      <c r="I224" s="631" t="str">
        <f t="shared" si="42"/>
        <v/>
      </c>
    </row>
    <row r="225" spans="2:9" x14ac:dyDescent="0.25">
      <c r="B225" s="167">
        <v>2019</v>
      </c>
      <c r="C225" s="146">
        <v>61144201.130000003</v>
      </c>
      <c r="D225" s="146">
        <v>348712144.32999998</v>
      </c>
      <c r="E225" s="146">
        <v>2672740.15</v>
      </c>
      <c r="F225" s="146" t="s">
        <v>94</v>
      </c>
      <c r="G225" s="146">
        <v>3546878.28</v>
      </c>
      <c r="H225" s="146">
        <v>629134.62</v>
      </c>
      <c r="I225" s="299">
        <v>1512202</v>
      </c>
    </row>
    <row r="226" spans="2:9" ht="26.25" thickBot="1" x14ac:dyDescent="0.3">
      <c r="B226" s="638" t="s">
        <v>622</v>
      </c>
      <c r="C226" s="630">
        <f t="shared" ref="C226:I226" si="43">IFERROR((C225-C223)/ABS(C223), "")</f>
        <v>0.22363596452055579</v>
      </c>
      <c r="D226" s="630">
        <f t="shared" si="43"/>
        <v>0.11007494696240638</v>
      </c>
      <c r="E226" s="630">
        <f t="shared" si="43"/>
        <v>6.3616274915912346E-2</v>
      </c>
      <c r="F226" s="630" t="str">
        <f t="shared" si="43"/>
        <v/>
      </c>
      <c r="G226" s="630">
        <f t="shared" si="43"/>
        <v>0.13809507669645901</v>
      </c>
      <c r="H226" s="630">
        <f t="shared" si="43"/>
        <v>-7.3374724867265786E-3</v>
      </c>
      <c r="I226" s="631" t="str">
        <f t="shared" si="43"/>
        <v/>
      </c>
    </row>
    <row r="227" spans="2:9" x14ac:dyDescent="0.25">
      <c r="B227" s="167">
        <v>2020</v>
      </c>
      <c r="C227" s="146">
        <v>66619116.359999999</v>
      </c>
      <c r="D227" s="146">
        <v>362596833.69</v>
      </c>
      <c r="E227" s="146">
        <v>1950531.65</v>
      </c>
      <c r="F227" s="146" t="s">
        <v>94</v>
      </c>
      <c r="G227" s="146">
        <v>3714190.54</v>
      </c>
      <c r="H227" s="146">
        <v>1144756.6399999999</v>
      </c>
      <c r="I227" s="299">
        <v>3024404</v>
      </c>
    </row>
    <row r="228" spans="2:9" ht="26.25" thickBot="1" x14ac:dyDescent="0.3">
      <c r="B228" s="638" t="s">
        <v>622</v>
      </c>
      <c r="C228" s="630">
        <f t="shared" ref="C228:I228" si="44">IFERROR((C227-C225)/ABS(C225), "")</f>
        <v>8.9541037887790234E-2</v>
      </c>
      <c r="D228" s="630">
        <f t="shared" si="44"/>
        <v>3.981705135815513E-2</v>
      </c>
      <c r="E228" s="630">
        <f t="shared" si="44"/>
        <v>-0.27021276273340677</v>
      </c>
      <c r="F228" s="630" t="str">
        <f t="shared" si="44"/>
        <v/>
      </c>
      <c r="G228" s="630">
        <f t="shared" si="44"/>
        <v>4.7171694879814215E-2</v>
      </c>
      <c r="H228" s="630">
        <f t="shared" si="44"/>
        <v>0.8195734324714159</v>
      </c>
      <c r="I228" s="631">
        <f t="shared" si="44"/>
        <v>1</v>
      </c>
    </row>
    <row r="229" spans="2:9" x14ac:dyDescent="0.25">
      <c r="B229" s="167">
        <v>2021</v>
      </c>
      <c r="C229" s="146">
        <v>67546636.079999998</v>
      </c>
      <c r="D229" s="146">
        <v>354638779.77999997</v>
      </c>
      <c r="E229" s="146">
        <v>2192886.4700000002</v>
      </c>
      <c r="F229" s="146" t="s">
        <v>94</v>
      </c>
      <c r="G229" s="146">
        <v>4117926.77</v>
      </c>
      <c r="H229" s="146">
        <v>1888150.2</v>
      </c>
      <c r="I229" s="299">
        <v>3819600</v>
      </c>
    </row>
    <row r="230" spans="2:9" ht="26.25" thickBot="1" x14ac:dyDescent="0.3">
      <c r="B230" s="638" t="s">
        <v>622</v>
      </c>
      <c r="C230" s="630">
        <f t="shared" ref="C230:I230" si="45">IFERROR((C229-C227)/ABS(C227), "")</f>
        <v>1.3922726248541295E-2</v>
      </c>
      <c r="D230" s="630">
        <f t="shared" si="45"/>
        <v>-2.1947389415991749E-2</v>
      </c>
      <c r="E230" s="630">
        <f t="shared" si="45"/>
        <v>0.12425064725301961</v>
      </c>
      <c r="F230" s="630" t="str">
        <f t="shared" si="45"/>
        <v/>
      </c>
      <c r="G230" s="630">
        <f t="shared" si="45"/>
        <v>0.10870100110695989</v>
      </c>
      <c r="H230" s="630">
        <f t="shared" si="45"/>
        <v>0.64939003979046594</v>
      </c>
      <c r="I230" s="631">
        <f t="shared" si="45"/>
        <v>0.26292651378585663</v>
      </c>
    </row>
    <row r="231" spans="2:9" x14ac:dyDescent="0.25">
      <c r="B231" s="167">
        <v>2022</v>
      </c>
      <c r="C231" s="146">
        <v>69027477.209999993</v>
      </c>
      <c r="D231" s="146">
        <v>383910230.95999998</v>
      </c>
      <c r="E231" s="146">
        <v>2137995.8199999998</v>
      </c>
      <c r="F231" s="146" t="s">
        <v>94</v>
      </c>
      <c r="G231" s="146">
        <v>4466091.3099999996</v>
      </c>
      <c r="H231" s="146">
        <v>1968981.54</v>
      </c>
      <c r="I231" s="299">
        <v>4197923</v>
      </c>
    </row>
    <row r="232" spans="2:9" ht="26.25" thickBot="1" x14ac:dyDescent="0.3">
      <c r="B232" s="638" t="s">
        <v>622</v>
      </c>
      <c r="C232" s="630">
        <f t="shared" ref="C232:I232" si="46">IFERROR((C231-C229)/ABS(C229), "")</f>
        <v>2.1923240237250837E-2</v>
      </c>
      <c r="D232" s="630">
        <f t="shared" si="46"/>
        <v>8.2538777056921239E-2</v>
      </c>
      <c r="E232" s="630">
        <f t="shared" si="46"/>
        <v>-2.5031232009015209E-2</v>
      </c>
      <c r="F232" s="630" t="str">
        <f t="shared" si="46"/>
        <v/>
      </c>
      <c r="G232" s="630">
        <f t="shared" si="46"/>
        <v>8.4548502060904682E-2</v>
      </c>
      <c r="H232" s="630">
        <f t="shared" si="46"/>
        <v>4.2809804008176938E-2</v>
      </c>
      <c r="I232" s="631">
        <f t="shared" si="46"/>
        <v>9.9047806052989837E-2</v>
      </c>
    </row>
    <row r="233" spans="2:9" x14ac:dyDescent="0.25">
      <c r="B233" s="167">
        <v>2023</v>
      </c>
      <c r="C233" s="146">
        <v>75955714.370000005</v>
      </c>
      <c r="D233" s="146">
        <v>412511158.77999997</v>
      </c>
      <c r="E233" s="146">
        <v>2503681.54</v>
      </c>
      <c r="F233" s="146" t="s">
        <v>94</v>
      </c>
      <c r="G233" s="146">
        <v>4914419.92</v>
      </c>
      <c r="H233" s="146">
        <v>2735904.96</v>
      </c>
      <c r="I233" s="299">
        <v>5599980</v>
      </c>
    </row>
    <row r="234" spans="2:9" ht="26.25" thickBot="1" x14ac:dyDescent="0.3">
      <c r="B234" s="638" t="s">
        <v>622</v>
      </c>
      <c r="C234" s="630">
        <f t="shared" ref="C234:I236" si="47">IFERROR((C233-C231)/ABS(C231), "")</f>
        <v>0.1003692651105076</v>
      </c>
      <c r="D234" s="630">
        <f t="shared" si="47"/>
        <v>7.4498998759373922E-2</v>
      </c>
      <c r="E234" s="630">
        <f t="shared" si="47"/>
        <v>0.17104136340173023</v>
      </c>
      <c r="F234" s="630" t="str">
        <f t="shared" si="47"/>
        <v/>
      </c>
      <c r="G234" s="630">
        <f t="shared" si="47"/>
        <v>0.10038500757836059</v>
      </c>
      <c r="H234" s="630">
        <f t="shared" si="47"/>
        <v>0.38950259533667336</v>
      </c>
      <c r="I234" s="631">
        <f t="shared" si="47"/>
        <v>0.33398826038495705</v>
      </c>
    </row>
    <row r="235" spans="2:9" x14ac:dyDescent="0.25">
      <c r="B235" s="167">
        <v>2024</v>
      </c>
      <c r="C235" s="146">
        <v>86687644.390000001</v>
      </c>
      <c r="D235" s="146">
        <v>551222753.59000003</v>
      </c>
      <c r="E235" s="146">
        <v>5243129.1400000006</v>
      </c>
      <c r="F235" s="146" t="s">
        <v>94</v>
      </c>
      <c r="G235" s="146">
        <v>5445295.1500000004</v>
      </c>
      <c r="H235" s="146">
        <v>3036488.3000000003</v>
      </c>
      <c r="I235" s="299">
        <v>6475222.5</v>
      </c>
    </row>
    <row r="236" spans="2:9" ht="25.5" x14ac:dyDescent="0.25">
      <c r="B236" s="632" t="s">
        <v>622</v>
      </c>
      <c r="C236" s="633">
        <f t="shared" si="47"/>
        <v>0.14129193713750066</v>
      </c>
      <c r="D236" s="633">
        <f t="shared" si="47"/>
        <v>0.33626143646692863</v>
      </c>
      <c r="E236" s="633">
        <f t="shared" si="47"/>
        <v>1.0941677510631007</v>
      </c>
      <c r="F236" s="633" t="str">
        <f t="shared" si="47"/>
        <v/>
      </c>
      <c r="G236" s="633">
        <f t="shared" si="47"/>
        <v>0.10802398627750973</v>
      </c>
      <c r="H236" s="633">
        <f t="shared" si="47"/>
        <v>0.10986614827439047</v>
      </c>
      <c r="I236" s="634">
        <f t="shared" si="47"/>
        <v>0.15629386176379201</v>
      </c>
    </row>
    <row r="237" spans="2:9" x14ac:dyDescent="0.25">
      <c r="B237" s="822" t="s">
        <v>771</v>
      </c>
    </row>
    <row r="238" spans="2:9" x14ac:dyDescent="0.25">
      <c r="B238" s="823" t="s">
        <v>1151</v>
      </c>
    </row>
    <row r="239" spans="2:9" x14ac:dyDescent="0.25">
      <c r="B239" s="264"/>
    </row>
    <row r="240" spans="2:9" x14ac:dyDescent="0.25">
      <c r="B240" s="261" t="s">
        <v>961</v>
      </c>
    </row>
    <row r="241" spans="2:10" ht="16.5" thickBot="1" x14ac:dyDescent="0.3">
      <c r="B241" s="592" t="s">
        <v>630</v>
      </c>
      <c r="C241" s="592" t="s">
        <v>631</v>
      </c>
      <c r="D241" s="592" t="s">
        <v>632</v>
      </c>
      <c r="E241" s="592" t="s">
        <v>633</v>
      </c>
      <c r="F241" s="592" t="s">
        <v>634</v>
      </c>
      <c r="G241" s="592" t="s">
        <v>635</v>
      </c>
      <c r="H241" s="592" t="s">
        <v>636</v>
      </c>
      <c r="I241" s="595" t="s">
        <v>637</v>
      </c>
      <c r="J241" s="595" t="s">
        <v>638</v>
      </c>
    </row>
    <row r="242" spans="2:10" x14ac:dyDescent="0.25">
      <c r="B242" s="647" t="s">
        <v>639</v>
      </c>
      <c r="C242" s="650" t="s">
        <v>61</v>
      </c>
      <c r="D242" s="650">
        <v>1407647</v>
      </c>
      <c r="E242" s="650">
        <v>1714305.16</v>
      </c>
      <c r="F242" s="650">
        <v>1478643</v>
      </c>
      <c r="G242" s="650">
        <v>1512298.6046167305</v>
      </c>
      <c r="H242" s="650">
        <v>1543355.0892334606</v>
      </c>
      <c r="I242" s="650">
        <v>1574411.573850191</v>
      </c>
      <c r="J242" s="651">
        <v>1605468.0584669213</v>
      </c>
    </row>
    <row r="243" spans="2:10" x14ac:dyDescent="0.25">
      <c r="B243" s="646" t="s">
        <v>640</v>
      </c>
      <c r="C243" s="146"/>
      <c r="D243" s="146">
        <v>25696</v>
      </c>
      <c r="E243" s="146">
        <v>31209.343832457787</v>
      </c>
      <c r="F243" s="146">
        <v>26462</v>
      </c>
      <c r="G243" s="146">
        <v>26864.855836276376</v>
      </c>
      <c r="H243" s="146">
        <v>27262.711672552748</v>
      </c>
      <c r="I243" s="146">
        <v>27660.567508829125</v>
      </c>
      <c r="J243" s="299">
        <v>28058.423345105497</v>
      </c>
    </row>
    <row r="244" spans="2:10" ht="25.5" x14ac:dyDescent="0.25">
      <c r="B244" s="640" t="s">
        <v>641</v>
      </c>
      <c r="C244" s="146"/>
      <c r="D244" s="146">
        <v>2750</v>
      </c>
      <c r="E244" s="146">
        <v>3324.7793189630524</v>
      </c>
      <c r="F244" s="146">
        <v>2904</v>
      </c>
      <c r="G244" s="146">
        <v>2932.2482645307045</v>
      </c>
      <c r="H244" s="146">
        <v>2956.4965290614091</v>
      </c>
      <c r="I244" s="146">
        <v>2980.7447935921136</v>
      </c>
      <c r="J244" s="299">
        <v>3004.9930581228182</v>
      </c>
    </row>
    <row r="245" spans="2:10" ht="26.25" thickBot="1" x14ac:dyDescent="0.3">
      <c r="B245" s="652" t="s">
        <v>642</v>
      </c>
      <c r="C245" s="653"/>
      <c r="D245" s="653">
        <v>1384</v>
      </c>
      <c r="E245" s="653">
        <v>1700.6041126420353</v>
      </c>
      <c r="F245" s="653">
        <v>1497</v>
      </c>
      <c r="G245" s="653">
        <v>1534.7823016236871</v>
      </c>
      <c r="H245" s="653">
        <v>1572.3346032473737</v>
      </c>
      <c r="I245" s="653">
        <v>1609.8869048710606</v>
      </c>
      <c r="J245" s="654">
        <v>1647.4392064947474</v>
      </c>
    </row>
    <row r="246" spans="2:10" x14ac:dyDescent="0.25">
      <c r="B246" s="647" t="s">
        <v>643</v>
      </c>
      <c r="C246" s="650" t="s">
        <v>63</v>
      </c>
      <c r="D246" s="650">
        <v>4952749</v>
      </c>
      <c r="E246" s="650">
        <v>5577537.4800000004</v>
      </c>
      <c r="F246" s="650">
        <v>5142911</v>
      </c>
      <c r="G246" s="650">
        <v>5245769.22</v>
      </c>
      <c r="H246" s="650">
        <v>5350684.6043999996</v>
      </c>
      <c r="I246" s="650">
        <v>5457698.2964880001</v>
      </c>
      <c r="J246" s="651">
        <v>5566852.2624177597</v>
      </c>
    </row>
    <row r="247" spans="2:10" x14ac:dyDescent="0.25">
      <c r="B247" s="646" t="s">
        <v>640</v>
      </c>
      <c r="C247" s="146"/>
      <c r="D247" s="146">
        <v>19747</v>
      </c>
      <c r="E247" s="146">
        <v>21185.4</v>
      </c>
      <c r="F247" s="146">
        <v>19040</v>
      </c>
      <c r="G247" s="146">
        <v>19542.18</v>
      </c>
      <c r="H247" s="146">
        <v>19933.0236</v>
      </c>
      <c r="I247" s="146">
        <v>20331.684072</v>
      </c>
      <c r="J247" s="299">
        <v>20738.317753440002</v>
      </c>
    </row>
    <row r="248" spans="2:10" ht="25.5" x14ac:dyDescent="0.25">
      <c r="B248" s="640" t="s">
        <v>641</v>
      </c>
      <c r="C248" s="146"/>
      <c r="D248" s="146">
        <v>9994</v>
      </c>
      <c r="E248" s="146">
        <v>9957.24</v>
      </c>
      <c r="F248" s="146">
        <v>10267</v>
      </c>
      <c r="G248" s="146">
        <v>10471.32</v>
      </c>
      <c r="H248" s="146">
        <v>10680.7464</v>
      </c>
      <c r="I248" s="146">
        <v>10894.361328000001</v>
      </c>
      <c r="J248" s="299">
        <v>11112.248554560001</v>
      </c>
    </row>
    <row r="249" spans="2:10" ht="26.25" thickBot="1" x14ac:dyDescent="0.3">
      <c r="B249" s="652" t="s">
        <v>642</v>
      </c>
      <c r="C249" s="653"/>
      <c r="D249" s="653">
        <v>8217</v>
      </c>
      <c r="E249" s="653">
        <v>7666.32</v>
      </c>
      <c r="F249" s="653">
        <v>8475</v>
      </c>
      <c r="G249" s="653">
        <v>8643.48</v>
      </c>
      <c r="H249" s="653">
        <v>8816.3495999999996</v>
      </c>
      <c r="I249" s="653">
        <v>8992.6765919999998</v>
      </c>
      <c r="J249" s="654">
        <v>9172.5301238400007</v>
      </c>
    </row>
    <row r="250" spans="2:10" ht="25.5" x14ac:dyDescent="0.25">
      <c r="B250" s="647" t="s">
        <v>644</v>
      </c>
      <c r="C250" s="650" t="s">
        <v>65</v>
      </c>
      <c r="D250" s="650">
        <v>45904</v>
      </c>
      <c r="E250" s="650">
        <v>49208.88</v>
      </c>
      <c r="F250" s="650">
        <v>60165</v>
      </c>
      <c r="G250" s="650">
        <f>SUM(F250*1.15)</f>
        <v>69189.75</v>
      </c>
      <c r="H250" s="650">
        <f>SUM(G250*1.15)</f>
        <v>79568.212499999994</v>
      </c>
      <c r="I250" s="650">
        <f>SUM(H250*1.04)</f>
        <v>82750.940999999992</v>
      </c>
      <c r="J250" s="651">
        <f>SUM(I250*1.04)</f>
        <v>86060.978640000001</v>
      </c>
    </row>
    <row r="251" spans="2:10" x14ac:dyDescent="0.25">
      <c r="B251" s="646" t="s">
        <v>640</v>
      </c>
      <c r="C251" s="146"/>
      <c r="D251" s="146">
        <v>994</v>
      </c>
      <c r="E251" s="146">
        <v>1277.2820206113533</v>
      </c>
      <c r="F251" s="146">
        <v>1280</v>
      </c>
      <c r="G251" s="146">
        <f>SUM(F251*1.15)</f>
        <v>1472</v>
      </c>
      <c r="H251" s="146">
        <f>SUM(G251*1.14)</f>
        <v>1678.08</v>
      </c>
      <c r="I251" s="146">
        <f>SUM(H251*1.04)</f>
        <v>1745.2031999999999</v>
      </c>
      <c r="J251" s="299">
        <f>SUM(I251*1.04)</f>
        <v>1815.011328</v>
      </c>
    </row>
    <row r="252" spans="2:10" ht="25.5" x14ac:dyDescent="0.25">
      <c r="B252" s="640" t="s">
        <v>641</v>
      </c>
      <c r="C252" s="146"/>
      <c r="D252" s="146">
        <v>121</v>
      </c>
      <c r="E252" s="146">
        <v>147.84152593886466</v>
      </c>
      <c r="F252" s="146">
        <v>146</v>
      </c>
      <c r="G252" s="146">
        <f>SUM(F252*1.15)</f>
        <v>167.89999999999998</v>
      </c>
      <c r="H252" s="146">
        <f>SUM(G252*1.1)</f>
        <v>184.69</v>
      </c>
      <c r="I252" s="146">
        <f>SUM(H252*1.03)</f>
        <v>190.23070000000001</v>
      </c>
      <c r="J252" s="299">
        <f>SUM(I252*1.03)</f>
        <v>195.93762100000001</v>
      </c>
    </row>
    <row r="253" spans="2:10" ht="26.25" thickBot="1" x14ac:dyDescent="0.3">
      <c r="B253" s="652" t="s">
        <v>642</v>
      </c>
      <c r="C253" s="653"/>
      <c r="D253" s="653">
        <v>83</v>
      </c>
      <c r="E253" s="653">
        <v>102.16537077379913</v>
      </c>
      <c r="F253" s="653">
        <v>89</v>
      </c>
      <c r="G253" s="653">
        <f>SUM(F253*1.07)</f>
        <v>95.23</v>
      </c>
      <c r="H253" s="653">
        <f>SUM(G253*1.04)</f>
        <v>99.039200000000008</v>
      </c>
      <c r="I253" s="653">
        <f>SUM(H253*1.01)</f>
        <v>100.02959200000001</v>
      </c>
      <c r="J253" s="654">
        <f>SUM(I253*1.01)</f>
        <v>101.02988792000001</v>
      </c>
    </row>
    <row r="254" spans="2:10" ht="45" x14ac:dyDescent="0.25">
      <c r="B254" s="647" t="s">
        <v>645</v>
      </c>
      <c r="C254" s="650" t="s">
        <v>63</v>
      </c>
      <c r="D254" s="668" t="s">
        <v>673</v>
      </c>
      <c r="E254" s="650"/>
      <c r="F254" s="650"/>
      <c r="G254" s="650"/>
      <c r="H254" s="650"/>
      <c r="I254" s="650"/>
      <c r="J254" s="651"/>
    </row>
    <row r="255" spans="2:10" x14ac:dyDescent="0.25">
      <c r="B255" s="646" t="s">
        <v>640</v>
      </c>
      <c r="C255" s="146"/>
      <c r="D255" s="146"/>
      <c r="E255" s="146"/>
      <c r="F255" s="146"/>
      <c r="G255" s="146"/>
      <c r="H255" s="146"/>
      <c r="I255" s="146"/>
      <c r="J255" s="299"/>
    </row>
    <row r="256" spans="2:10" ht="25.5" x14ac:dyDescent="0.25">
      <c r="B256" s="640" t="s">
        <v>641</v>
      </c>
      <c r="C256" s="146"/>
      <c r="D256" s="146"/>
      <c r="E256" s="146"/>
      <c r="F256" s="146"/>
      <c r="G256" s="146"/>
      <c r="H256" s="146"/>
      <c r="I256" s="146"/>
      <c r="J256" s="299"/>
    </row>
    <row r="257" spans="2:10" ht="26.25" thickBot="1" x14ac:dyDescent="0.3">
      <c r="B257" s="652" t="s">
        <v>642</v>
      </c>
      <c r="C257" s="653"/>
      <c r="D257" s="653"/>
      <c r="E257" s="653"/>
      <c r="F257" s="653"/>
      <c r="G257" s="653"/>
      <c r="H257" s="653"/>
      <c r="I257" s="653"/>
      <c r="J257" s="654"/>
    </row>
    <row r="258" spans="2:10" ht="25.5" x14ac:dyDescent="0.25">
      <c r="B258" s="647" t="s">
        <v>646</v>
      </c>
      <c r="C258" s="650" t="s">
        <v>68</v>
      </c>
      <c r="D258" s="650">
        <v>1690</v>
      </c>
      <c r="E258" s="650">
        <v>1984.92</v>
      </c>
      <c r="F258" s="650">
        <v>1646</v>
      </c>
      <c r="G258" s="650">
        <v>1709</v>
      </c>
      <c r="H258" s="650">
        <v>1756</v>
      </c>
      <c r="I258" s="650">
        <v>1793</v>
      </c>
      <c r="J258" s="651">
        <v>1834</v>
      </c>
    </row>
    <row r="259" spans="2:10" x14ac:dyDescent="0.25">
      <c r="B259" s="646" t="s">
        <v>640</v>
      </c>
      <c r="C259" s="146"/>
      <c r="D259" s="146">
        <v>1514</v>
      </c>
      <c r="E259" s="146">
        <v>1932.9</v>
      </c>
      <c r="F259" s="146">
        <v>1494</v>
      </c>
      <c r="G259" s="146">
        <f>SUM(F259*1.0383)</f>
        <v>1551.2202</v>
      </c>
      <c r="H259" s="146">
        <f>SUM(G259*1.0275)</f>
        <v>1593.8787555000001</v>
      </c>
      <c r="I259" s="146">
        <f>SUM(H259*1.0211)</f>
        <v>1627.50959724105</v>
      </c>
      <c r="J259" s="299">
        <f>SUM(I259*1.0229)</f>
        <v>1664.7795670178698</v>
      </c>
    </row>
    <row r="260" spans="2:10" ht="25.5" x14ac:dyDescent="0.25">
      <c r="B260" s="640" t="s">
        <v>641</v>
      </c>
      <c r="C260" s="146"/>
      <c r="D260" s="146">
        <v>175</v>
      </c>
      <c r="E260" s="146">
        <v>225.42000000000002</v>
      </c>
      <c r="F260" s="146">
        <v>169</v>
      </c>
      <c r="G260" s="146">
        <f>SUM(F260*1.0383)</f>
        <v>175.4727</v>
      </c>
      <c r="H260" s="146">
        <f>SUM(G260*1.0275)</f>
        <v>180.29819925000001</v>
      </c>
      <c r="I260" s="146">
        <f>SUM(H260*1.0211)</f>
        <v>184.10249125417499</v>
      </c>
      <c r="J260" s="299">
        <f>SUM(I260*1.0229)</f>
        <v>188.31843830389559</v>
      </c>
    </row>
    <row r="261" spans="2:10" ht="26.25" thickBot="1" x14ac:dyDescent="0.3">
      <c r="B261" s="652" t="s">
        <v>642</v>
      </c>
      <c r="C261" s="653"/>
      <c r="D261" s="653">
        <v>99</v>
      </c>
      <c r="E261" s="653">
        <v>118.575</v>
      </c>
      <c r="F261" s="653">
        <v>99</v>
      </c>
      <c r="G261" s="653">
        <f>SUM(F261*1.0383)</f>
        <v>102.79170000000001</v>
      </c>
      <c r="H261" s="653">
        <f>SUM(G261*1.0275)</f>
        <v>105.61847175000001</v>
      </c>
      <c r="I261" s="653">
        <f>SUM(H261*1.0211)</f>
        <v>107.84702150392501</v>
      </c>
      <c r="J261" s="654">
        <f>SUM(I261*1.0229)</f>
        <v>110.31671829636488</v>
      </c>
    </row>
    <row r="262" spans="2:10" ht="25.5" x14ac:dyDescent="0.25">
      <c r="B262" s="647" t="s">
        <v>647</v>
      </c>
      <c r="C262" s="650" t="s">
        <v>61</v>
      </c>
      <c r="D262" s="650">
        <v>25040</v>
      </c>
      <c r="E262" s="650">
        <v>37184.1</v>
      </c>
      <c r="F262" s="650">
        <v>36767</v>
      </c>
      <c r="G262" s="650">
        <f t="shared" ref="G262:J263" si="48">SUM(F262*1.15)</f>
        <v>42282.049999999996</v>
      </c>
      <c r="H262" s="650">
        <f t="shared" si="48"/>
        <v>48624.357499999991</v>
      </c>
      <c r="I262" s="650">
        <f t="shared" si="48"/>
        <v>55918.011124999983</v>
      </c>
      <c r="J262" s="651">
        <f t="shared" si="48"/>
        <v>64305.712793749975</v>
      </c>
    </row>
    <row r="263" spans="2:10" x14ac:dyDescent="0.25">
      <c r="B263" s="646" t="s">
        <v>640</v>
      </c>
      <c r="C263" s="146"/>
      <c r="D263" s="146">
        <v>27640</v>
      </c>
      <c r="E263" s="146">
        <v>24188.28</v>
      </c>
      <c r="F263" s="146">
        <v>29988</v>
      </c>
      <c r="G263" s="146">
        <f t="shared" si="48"/>
        <v>34486.199999999997</v>
      </c>
      <c r="H263" s="146">
        <f t="shared" si="48"/>
        <v>39659.12999999999</v>
      </c>
      <c r="I263" s="146">
        <f t="shared" si="48"/>
        <v>45607.999499999984</v>
      </c>
      <c r="J263" s="299">
        <f t="shared" si="48"/>
        <v>52449.199424999977</v>
      </c>
    </row>
    <row r="264" spans="2:10" ht="25.5" x14ac:dyDescent="0.25">
      <c r="B264" s="640" t="s">
        <v>641</v>
      </c>
      <c r="C264" s="146"/>
      <c r="D264" s="146">
        <v>43</v>
      </c>
      <c r="E264" s="146">
        <v>41.82</v>
      </c>
      <c r="F264" s="146">
        <v>40</v>
      </c>
      <c r="G264" s="146">
        <v>40</v>
      </c>
      <c r="H264" s="146">
        <v>44</v>
      </c>
      <c r="I264" s="146">
        <v>44</v>
      </c>
      <c r="J264" s="299">
        <v>46</v>
      </c>
    </row>
    <row r="265" spans="2:10" ht="26.25" thickBot="1" x14ac:dyDescent="0.3">
      <c r="B265" s="652" t="s">
        <v>642</v>
      </c>
      <c r="C265" s="653"/>
      <c r="D265" s="653">
        <v>36.1</v>
      </c>
      <c r="E265" s="653">
        <v>34.782000000000004</v>
      </c>
      <c r="F265" s="653">
        <v>33.35</v>
      </c>
      <c r="G265" s="653">
        <v>35</v>
      </c>
      <c r="H265" s="653">
        <v>39</v>
      </c>
      <c r="I265" s="653">
        <v>39</v>
      </c>
      <c r="J265" s="654">
        <v>40</v>
      </c>
    </row>
    <row r="266" spans="2:10" ht="51" x14ac:dyDescent="0.25">
      <c r="B266" s="647" t="s">
        <v>648</v>
      </c>
      <c r="C266" s="650" t="s">
        <v>61</v>
      </c>
      <c r="D266" s="650">
        <v>114280.4</v>
      </c>
      <c r="E266" s="650">
        <v>131584.08000000002</v>
      </c>
      <c r="F266" s="650">
        <v>131416.33000000028</v>
      </c>
      <c r="G266" s="650">
        <v>149777.77474486927</v>
      </c>
      <c r="H266" s="650">
        <v>168139.21948973823</v>
      </c>
      <c r="I266" s="650">
        <v>186500.66423460722</v>
      </c>
      <c r="J266" s="651">
        <v>204862.10897947621</v>
      </c>
    </row>
    <row r="267" spans="2:10" x14ac:dyDescent="0.25">
      <c r="B267" s="646" t="s">
        <v>640</v>
      </c>
      <c r="C267" s="146"/>
      <c r="D267" s="146">
        <v>990</v>
      </c>
      <c r="E267" s="146">
        <v>1563.66</v>
      </c>
      <c r="F267" s="146">
        <v>1075</v>
      </c>
      <c r="G267" s="146">
        <v>1153.5047974413646</v>
      </c>
      <c r="H267" s="146">
        <v>1232.0095948827293</v>
      </c>
      <c r="I267" s="146">
        <v>1310.5143923240939</v>
      </c>
      <c r="J267" s="299">
        <v>1389.0191897654583</v>
      </c>
    </row>
    <row r="268" spans="2:10" ht="25.5" x14ac:dyDescent="0.25">
      <c r="B268" s="640" t="s">
        <v>641</v>
      </c>
      <c r="C268" s="146"/>
      <c r="D268" s="146">
        <v>135</v>
      </c>
      <c r="E268" s="146">
        <v>151.97999999999999</v>
      </c>
      <c r="F268" s="146">
        <v>162</v>
      </c>
      <c r="G268" s="146">
        <v>190.35</v>
      </c>
      <c r="H268" s="146">
        <v>218.7</v>
      </c>
      <c r="I268" s="146">
        <v>247.05</v>
      </c>
      <c r="J268" s="299">
        <v>275.39999999999998</v>
      </c>
    </row>
    <row r="269" spans="2:10" ht="26.25" thickBot="1" x14ac:dyDescent="0.3">
      <c r="B269" s="652" t="s">
        <v>642</v>
      </c>
      <c r="C269" s="653"/>
      <c r="D269" s="653">
        <v>97.8</v>
      </c>
      <c r="E269" s="653">
        <v>140.28569999999999</v>
      </c>
      <c r="F269" s="653">
        <v>113.82757894736841</v>
      </c>
      <c r="G269" s="653">
        <v>130.36457025043811</v>
      </c>
      <c r="H269" s="653">
        <v>146.90156155350778</v>
      </c>
      <c r="I269" s="653">
        <v>163.43855285657747</v>
      </c>
      <c r="J269" s="654">
        <v>179.97554415964714</v>
      </c>
    </row>
    <row r="270" spans="2:10" ht="25.5" x14ac:dyDescent="0.25">
      <c r="B270" s="647" t="s">
        <v>649</v>
      </c>
      <c r="C270" s="650" t="s">
        <v>61</v>
      </c>
      <c r="D270" s="650"/>
      <c r="E270" s="650"/>
      <c r="F270" s="650"/>
      <c r="G270" s="650"/>
      <c r="H270" s="650"/>
      <c r="I270" s="650"/>
      <c r="J270" s="651"/>
    </row>
    <row r="271" spans="2:10" x14ac:dyDescent="0.25">
      <c r="B271" s="646" t="s">
        <v>640</v>
      </c>
      <c r="C271" s="146"/>
      <c r="D271" s="146"/>
      <c r="E271" s="146"/>
      <c r="F271" s="146"/>
      <c r="G271" s="146"/>
      <c r="H271" s="146"/>
      <c r="I271" s="146"/>
      <c r="J271" s="299"/>
    </row>
    <row r="272" spans="2:10" ht="25.5" x14ac:dyDescent="0.25">
      <c r="B272" s="640" t="s">
        <v>641</v>
      </c>
      <c r="C272" s="146"/>
      <c r="D272" s="146"/>
      <c r="E272" s="146"/>
      <c r="F272" s="146"/>
      <c r="G272" s="146"/>
      <c r="H272" s="146"/>
      <c r="I272" s="146"/>
      <c r="J272" s="299"/>
    </row>
    <row r="273" spans="2:10" ht="26.25" thickBot="1" x14ac:dyDescent="0.3">
      <c r="B273" s="652" t="s">
        <v>642</v>
      </c>
      <c r="C273" s="653"/>
      <c r="D273" s="653"/>
      <c r="E273" s="653"/>
      <c r="F273" s="653"/>
      <c r="G273" s="653"/>
      <c r="H273" s="653"/>
      <c r="I273" s="653"/>
      <c r="J273" s="654"/>
    </row>
    <row r="274" spans="2:10" ht="25.5" x14ac:dyDescent="0.25">
      <c r="B274" s="647" t="s">
        <v>650</v>
      </c>
      <c r="C274" s="650" t="s">
        <v>29</v>
      </c>
      <c r="D274" s="650"/>
      <c r="E274" s="650"/>
      <c r="F274" s="650"/>
      <c r="G274" s="650"/>
      <c r="H274" s="650"/>
      <c r="I274" s="650"/>
      <c r="J274" s="651"/>
    </row>
    <row r="275" spans="2:10" ht="16.5" thickBot="1" x14ac:dyDescent="0.3">
      <c r="B275" s="639" t="s">
        <v>651</v>
      </c>
      <c r="C275" s="653"/>
      <c r="D275" s="653">
        <v>1874</v>
      </c>
      <c r="E275" s="653">
        <v>1900</v>
      </c>
      <c r="F275" s="653">
        <v>2229</v>
      </c>
      <c r="G275" s="653">
        <v>2260</v>
      </c>
      <c r="H275" s="653">
        <v>2290</v>
      </c>
      <c r="I275" s="653">
        <v>2320</v>
      </c>
      <c r="J275" s="654">
        <v>2350</v>
      </c>
    </row>
    <row r="276" spans="2:10" ht="25.5" x14ac:dyDescent="0.25">
      <c r="B276" s="503" t="s">
        <v>652</v>
      </c>
      <c r="C276" s="648" t="s">
        <v>29</v>
      </c>
      <c r="D276" s="648"/>
      <c r="E276" s="648"/>
      <c r="F276" s="648"/>
      <c r="G276" s="648"/>
      <c r="H276" s="648"/>
      <c r="I276" s="648"/>
      <c r="J276" s="649"/>
    </row>
    <row r="277" spans="2:10" ht="25.5" x14ac:dyDescent="0.25">
      <c r="B277" s="645" t="s">
        <v>641</v>
      </c>
      <c r="C277" s="302"/>
      <c r="D277" s="302"/>
      <c r="E277" s="302"/>
      <c r="F277" s="302">
        <v>10847</v>
      </c>
      <c r="G277" s="302">
        <v>13137</v>
      </c>
      <c r="H277" s="302">
        <v>15610</v>
      </c>
      <c r="I277" s="302">
        <v>15922</v>
      </c>
      <c r="J277" s="303">
        <v>16241</v>
      </c>
    </row>
    <row r="278" spans="2:10" ht="25.5" x14ac:dyDescent="0.25">
      <c r="B278" s="656" t="s">
        <v>642</v>
      </c>
      <c r="C278" s="657"/>
      <c r="D278" s="657"/>
      <c r="E278" s="657"/>
      <c r="F278" s="657">
        <v>8343.8459999999995</v>
      </c>
      <c r="G278" s="657">
        <v>10105.049103898511</v>
      </c>
      <c r="H278" s="657">
        <v>12007.477516465191</v>
      </c>
      <c r="I278" s="657">
        <v>12247.627066794495</v>
      </c>
      <c r="J278" s="658">
        <v>12492.579608130385</v>
      </c>
    </row>
    <row r="279" spans="2:10" x14ac:dyDescent="0.25">
      <c r="B279" s="824" t="s">
        <v>674</v>
      </c>
      <c r="C279" s="663"/>
      <c r="D279" s="664"/>
      <c r="E279" s="664"/>
      <c r="F279" s="664"/>
      <c r="G279" s="664"/>
      <c r="H279" s="666"/>
      <c r="I279" s="667"/>
      <c r="J279" s="664"/>
    </row>
  </sheetData>
  <mergeCells count="1">
    <mergeCell ref="B12:K12"/>
  </mergeCells>
  <pageMargins left="0.25" right="0.25" top="0.75" bottom="0.75" header="0.3" footer="0.3"/>
  <pageSetup paperSize="9" scale="79" orientation="landscape" r:id="rId1"/>
  <rowBreaks count="1" manualBreakCount="1">
    <brk id="47" min="1"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94149-F4D3-46A9-8EE0-8EAD62A91797}">
  <sheetPr>
    <pageSetUpPr fitToPage="1"/>
  </sheetPr>
  <dimension ref="B2:Z280"/>
  <sheetViews>
    <sheetView zoomScaleNormal="100" zoomScaleSheetLayoutView="90" workbookViewId="0">
      <selection activeCell="C10" sqref="C10"/>
    </sheetView>
  </sheetViews>
  <sheetFormatPr baseColWidth="10" defaultColWidth="11.5703125" defaultRowHeight="15.75" x14ac:dyDescent="0.25"/>
  <cols>
    <col min="1" max="1" width="4.140625" style="75" customWidth="1"/>
    <col min="2" max="6" width="17.5703125" style="75" customWidth="1"/>
    <col min="7" max="7" width="16.140625" style="75" customWidth="1"/>
    <col min="8" max="8" width="16" style="75" customWidth="1"/>
    <col min="9" max="9" width="16.5703125" style="75" customWidth="1"/>
    <col min="10" max="10" width="11.5703125" style="75"/>
    <col min="11" max="11" width="17.1406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2" spans="2:26" ht="18" x14ac:dyDescent="0.25">
      <c r="B2" s="261" t="s">
        <v>962</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16.5" thickBot="1" x14ac:dyDescent="0.3">
      <c r="B4" s="594" t="s">
        <v>804</v>
      </c>
      <c r="C4" s="262" t="s">
        <v>61</v>
      </c>
      <c r="D4" s="146">
        <v>1169712.4099999999</v>
      </c>
      <c r="E4" s="146">
        <v>13573</v>
      </c>
      <c r="F4" s="146">
        <v>1780</v>
      </c>
      <c r="G4" s="160">
        <v>1072.5100000000002</v>
      </c>
      <c r="H4" s="624">
        <v>71933080.569999993</v>
      </c>
      <c r="I4" s="624">
        <v>17994385.140000001</v>
      </c>
      <c r="J4" s="624">
        <v>887297.25</v>
      </c>
      <c r="K4" s="625">
        <v>53051398.18</v>
      </c>
      <c r="L4" s="263"/>
    </row>
    <row r="5" spans="2:26" ht="28.5" thickBot="1" x14ac:dyDescent="0.3">
      <c r="B5" s="594" t="s">
        <v>805</v>
      </c>
      <c r="C5" s="262" t="s">
        <v>63</v>
      </c>
      <c r="D5" s="146">
        <v>2110815</v>
      </c>
      <c r="E5" s="146">
        <v>8475</v>
      </c>
      <c r="F5" s="146">
        <v>4570</v>
      </c>
      <c r="G5" s="160">
        <v>3361.4199999999987</v>
      </c>
      <c r="H5" s="624">
        <v>357745958.68000001</v>
      </c>
      <c r="I5" s="624">
        <v>152069373.28999999</v>
      </c>
      <c r="J5" s="624">
        <v>0</v>
      </c>
      <c r="K5" s="625">
        <v>205676585.38999999</v>
      </c>
      <c r="L5" s="263"/>
    </row>
    <row r="6" spans="2:26" ht="26.25" thickBot="1" x14ac:dyDescent="0.3">
      <c r="B6" s="594" t="s">
        <v>826</v>
      </c>
      <c r="C6" s="262" t="s">
        <v>65</v>
      </c>
      <c r="D6" s="146">
        <v>74446.5</v>
      </c>
      <c r="E6" s="146">
        <v>1705</v>
      </c>
      <c r="F6" s="146">
        <v>337</v>
      </c>
      <c r="G6" s="160">
        <v>157.66999999999999</v>
      </c>
      <c r="H6" s="624">
        <v>10087055.74</v>
      </c>
      <c r="I6" s="624">
        <v>2859153.2</v>
      </c>
      <c r="J6" s="624">
        <v>0</v>
      </c>
      <c r="K6" s="625">
        <v>7227902.54</v>
      </c>
      <c r="L6" s="263"/>
    </row>
    <row r="7" spans="2:26" ht="16.5" thickBot="1" x14ac:dyDescent="0.3">
      <c r="B7" s="594" t="s">
        <v>827</v>
      </c>
      <c r="C7" s="262" t="s">
        <v>63</v>
      </c>
      <c r="D7" s="146">
        <v>9279</v>
      </c>
      <c r="E7" s="146">
        <v>350</v>
      </c>
      <c r="F7" s="146" t="s">
        <v>94</v>
      </c>
      <c r="G7" s="160" t="s">
        <v>94</v>
      </c>
      <c r="H7" s="624">
        <v>3030970.64</v>
      </c>
      <c r="I7" s="624">
        <v>826190.62</v>
      </c>
      <c r="J7" s="624">
        <v>0</v>
      </c>
      <c r="K7" s="625">
        <v>2204780.02</v>
      </c>
      <c r="L7" s="263"/>
    </row>
    <row r="8" spans="2:26" ht="26.25" thickBot="1" x14ac:dyDescent="0.3">
      <c r="B8" s="594" t="s">
        <v>67</v>
      </c>
      <c r="C8" s="262" t="s">
        <v>68</v>
      </c>
      <c r="D8" s="146">
        <v>573</v>
      </c>
      <c r="E8" s="146">
        <v>523</v>
      </c>
      <c r="F8" s="146">
        <v>45</v>
      </c>
      <c r="G8" s="160">
        <v>17.329999999999998</v>
      </c>
      <c r="H8" s="624">
        <v>793171.62</v>
      </c>
      <c r="I8" s="624">
        <v>0</v>
      </c>
      <c r="J8" s="624">
        <v>0</v>
      </c>
      <c r="K8" s="625">
        <v>793171.62</v>
      </c>
      <c r="L8" s="263"/>
    </row>
    <row r="9" spans="2:26" ht="28.5" thickBot="1" x14ac:dyDescent="0.3">
      <c r="B9" s="594" t="s">
        <v>828</v>
      </c>
      <c r="C9" s="262" t="s">
        <v>61</v>
      </c>
      <c r="D9" s="146">
        <v>29662</v>
      </c>
      <c r="E9" s="146">
        <v>11651</v>
      </c>
      <c r="F9" s="146" t="s">
        <v>94</v>
      </c>
      <c r="G9" s="160" t="s">
        <v>94</v>
      </c>
      <c r="H9" s="624">
        <v>2213075</v>
      </c>
      <c r="I9" s="624">
        <v>0</v>
      </c>
      <c r="J9" s="624">
        <v>0</v>
      </c>
      <c r="K9" s="625">
        <v>2213075</v>
      </c>
      <c r="L9" s="263"/>
    </row>
    <row r="10" spans="2:26" ht="53.25" x14ac:dyDescent="0.25">
      <c r="B10" s="593" t="s">
        <v>829</v>
      </c>
      <c r="C10" s="626" t="s">
        <v>61</v>
      </c>
      <c r="D10" s="302" t="s">
        <v>76</v>
      </c>
      <c r="E10" s="302" t="s">
        <v>76</v>
      </c>
      <c r="F10" s="302" t="s">
        <v>76</v>
      </c>
      <c r="G10" s="307" t="s">
        <v>76</v>
      </c>
      <c r="H10" s="627" t="s">
        <v>76</v>
      </c>
      <c r="I10" s="627" t="s">
        <v>76</v>
      </c>
      <c r="J10" s="627" t="s">
        <v>76</v>
      </c>
      <c r="K10" s="628" t="s">
        <v>76</v>
      </c>
      <c r="L10" s="263"/>
    </row>
    <row r="11" spans="2:26" ht="15.6" customHeight="1" x14ac:dyDescent="0.25">
      <c r="B11" s="819" t="s">
        <v>771</v>
      </c>
      <c r="C11" s="622"/>
      <c r="D11" s="622"/>
      <c r="E11" s="622"/>
      <c r="F11" s="622"/>
      <c r="G11" s="622"/>
      <c r="H11" s="622"/>
      <c r="I11" s="622"/>
      <c r="J11" s="622"/>
      <c r="K11" s="334"/>
    </row>
    <row r="12" spans="2:26" ht="33.75" customHeight="1" x14ac:dyDescent="0.25">
      <c r="B12" s="992" t="s">
        <v>1145</v>
      </c>
      <c r="C12" s="993"/>
      <c r="D12" s="993"/>
      <c r="E12" s="993"/>
      <c r="F12" s="993"/>
      <c r="G12" s="993"/>
      <c r="H12" s="993"/>
      <c r="I12" s="993"/>
      <c r="J12" s="993"/>
      <c r="K12" s="993"/>
      <c r="L12" s="263"/>
      <c r="Z12" s="267"/>
    </row>
    <row r="13" spans="2:26" x14ac:dyDescent="0.25">
      <c r="B13" s="820" t="s">
        <v>1176</v>
      </c>
      <c r="C13" s="622"/>
      <c r="D13" s="622"/>
      <c r="E13" s="622"/>
      <c r="F13" s="622"/>
      <c r="G13" s="622"/>
      <c r="H13" s="622"/>
      <c r="I13" s="622"/>
      <c r="J13" s="622"/>
      <c r="K13" s="266"/>
      <c r="L13" s="263"/>
      <c r="Z13" s="267"/>
    </row>
    <row r="14" spans="2:26" x14ac:dyDescent="0.25">
      <c r="B14" s="820" t="s">
        <v>1177</v>
      </c>
      <c r="C14" s="622"/>
      <c r="D14" s="622"/>
      <c r="E14" s="622"/>
      <c r="F14" s="622"/>
      <c r="G14" s="622"/>
      <c r="H14" s="622"/>
      <c r="I14" s="622"/>
      <c r="J14" s="622"/>
      <c r="K14" s="266"/>
      <c r="L14" s="263"/>
      <c r="Z14" s="267"/>
    </row>
    <row r="15" spans="2:26" x14ac:dyDescent="0.25">
      <c r="B15" s="820" t="s">
        <v>1148</v>
      </c>
      <c r="C15" s="622"/>
      <c r="D15" s="622"/>
      <c r="E15" s="622"/>
      <c r="F15" s="622"/>
      <c r="G15" s="622"/>
      <c r="H15" s="622"/>
      <c r="I15" s="622"/>
      <c r="J15" s="622"/>
      <c r="K15" s="623"/>
      <c r="L15" s="263"/>
      <c r="Z15" s="267"/>
    </row>
    <row r="16" spans="2:26" x14ac:dyDescent="0.25">
      <c r="B16" s="820" t="s">
        <v>1178</v>
      </c>
      <c r="C16" s="622"/>
      <c r="D16" s="622"/>
      <c r="E16" s="622"/>
      <c r="F16" s="622"/>
      <c r="G16" s="622"/>
      <c r="H16" s="622"/>
      <c r="I16" s="622"/>
      <c r="J16" s="622"/>
      <c r="K16" s="623"/>
      <c r="L16" s="263"/>
      <c r="Z16" s="267"/>
    </row>
    <row r="17" spans="2:26" x14ac:dyDescent="0.25">
      <c r="B17" s="820" t="s">
        <v>1179</v>
      </c>
      <c r="C17" s="622"/>
      <c r="D17" s="622"/>
      <c r="E17" s="622"/>
      <c r="F17" s="622"/>
      <c r="G17" s="622"/>
      <c r="H17" s="622"/>
      <c r="I17" s="622"/>
      <c r="J17" s="622"/>
      <c r="K17" s="266"/>
      <c r="L17" s="263"/>
      <c r="Z17" s="267"/>
    </row>
    <row r="18" spans="2:26" x14ac:dyDescent="0.25">
      <c r="B18" s="823" t="s">
        <v>1180</v>
      </c>
      <c r="C18" s="264"/>
      <c r="D18" s="264"/>
      <c r="E18" s="264"/>
      <c r="F18" s="264"/>
      <c r="G18" s="264"/>
      <c r="H18" s="264"/>
      <c r="I18" s="264"/>
      <c r="J18" s="264"/>
      <c r="K18" s="266"/>
      <c r="L18" s="263"/>
      <c r="Z18" s="267"/>
    </row>
    <row r="19" spans="2:26" x14ac:dyDescent="0.25">
      <c r="B19" s="264"/>
      <c r="C19" s="264"/>
      <c r="D19" s="264"/>
      <c r="E19" s="264"/>
      <c r="F19" s="264"/>
      <c r="G19" s="264"/>
      <c r="H19" s="264"/>
      <c r="I19" s="264"/>
      <c r="J19" s="264"/>
      <c r="K19" s="266"/>
      <c r="L19" s="263"/>
      <c r="Z19" s="267"/>
    </row>
    <row r="20" spans="2:26" ht="21" customHeight="1" x14ac:dyDescent="0.25">
      <c r="B20" s="261" t="s">
        <v>963</v>
      </c>
      <c r="L20" s="263"/>
    </row>
    <row r="21" spans="2:26" ht="83.45" customHeight="1" thickBot="1" x14ac:dyDescent="0.3">
      <c r="B21" s="592"/>
      <c r="C21" s="748" t="s">
        <v>1014</v>
      </c>
      <c r="D21" s="748" t="s">
        <v>1015</v>
      </c>
      <c r="E21" s="748" t="s">
        <v>1016</v>
      </c>
      <c r="F21" s="592" t="s">
        <v>66</v>
      </c>
      <c r="G21" s="592" t="s">
        <v>77</v>
      </c>
      <c r="H21" s="592" t="s">
        <v>75</v>
      </c>
      <c r="I21" s="595" t="s">
        <v>78</v>
      </c>
      <c r="L21" s="263"/>
    </row>
    <row r="22" spans="2:26" ht="21" customHeight="1" x14ac:dyDescent="0.25">
      <c r="B22" s="167">
        <v>2011</v>
      </c>
      <c r="C22" s="146">
        <v>8125</v>
      </c>
      <c r="D22" s="146">
        <v>5400</v>
      </c>
      <c r="E22" s="146">
        <v>335</v>
      </c>
      <c r="F22" s="146">
        <v>782</v>
      </c>
      <c r="G22" s="146" t="s">
        <v>76</v>
      </c>
      <c r="H22" s="146">
        <v>5206</v>
      </c>
      <c r="I22" s="299"/>
      <c r="L22" s="263"/>
    </row>
    <row r="23" spans="2:26" ht="26.25" thickBot="1" x14ac:dyDescent="0.3">
      <c r="B23" s="629" t="s">
        <v>622</v>
      </c>
      <c r="C23" s="146"/>
      <c r="D23" s="146"/>
      <c r="E23" s="146"/>
      <c r="F23" s="146"/>
      <c r="G23" s="146"/>
      <c r="H23" s="146"/>
      <c r="I23" s="299"/>
    </row>
    <row r="24" spans="2:26" ht="15.6" customHeight="1" x14ac:dyDescent="0.25">
      <c r="B24" s="167">
        <v>2012</v>
      </c>
      <c r="C24" s="146">
        <v>8648</v>
      </c>
      <c r="D24" s="146">
        <v>5823</v>
      </c>
      <c r="E24" s="146">
        <v>425</v>
      </c>
      <c r="F24" s="146">
        <v>336</v>
      </c>
      <c r="G24" s="146" t="s">
        <v>76</v>
      </c>
      <c r="H24" s="146">
        <v>4311</v>
      </c>
      <c r="I24" s="299"/>
    </row>
    <row r="25" spans="2:26" ht="26.25" thickBot="1" x14ac:dyDescent="0.3">
      <c r="B25" s="629" t="s">
        <v>622</v>
      </c>
      <c r="C25" s="630">
        <f t="shared" ref="C25:H25" si="0">IFERROR((C24-C22)/ABS(C22), "")</f>
        <v>6.4369230769230776E-2</v>
      </c>
      <c r="D25" s="630">
        <f t="shared" si="0"/>
        <v>7.8333333333333338E-2</v>
      </c>
      <c r="E25" s="630">
        <f t="shared" si="0"/>
        <v>0.26865671641791045</v>
      </c>
      <c r="F25" s="630">
        <f t="shared" si="0"/>
        <v>-0.57033248081841437</v>
      </c>
      <c r="G25" s="630" t="str">
        <f t="shared" si="0"/>
        <v/>
      </c>
      <c r="H25" s="630">
        <f t="shared" si="0"/>
        <v>-0.17191701882443336</v>
      </c>
      <c r="I25" s="631"/>
    </row>
    <row r="26" spans="2:26" ht="15.6" customHeight="1" x14ac:dyDescent="0.25">
      <c r="B26" s="167">
        <v>2013</v>
      </c>
      <c r="C26" s="146">
        <v>9418</v>
      </c>
      <c r="D26" s="146">
        <v>5887</v>
      </c>
      <c r="E26" s="146">
        <v>468</v>
      </c>
      <c r="F26" s="146">
        <v>319</v>
      </c>
      <c r="G26" s="146" t="s">
        <v>76</v>
      </c>
      <c r="H26" s="146">
        <v>5426</v>
      </c>
      <c r="I26" s="299"/>
    </row>
    <row r="27" spans="2:26" ht="26.25" thickBot="1" x14ac:dyDescent="0.3">
      <c r="B27" s="629" t="s">
        <v>622</v>
      </c>
      <c r="C27" s="630">
        <f t="shared" ref="C27:H27" si="1">IFERROR((C26-C24)/ABS(C24), "")</f>
        <v>8.9037927844588347E-2</v>
      </c>
      <c r="D27" s="630">
        <f t="shared" si="1"/>
        <v>1.0990898162459213E-2</v>
      </c>
      <c r="E27" s="630">
        <f t="shared" si="1"/>
        <v>0.1011764705882353</v>
      </c>
      <c r="F27" s="630">
        <f t="shared" si="1"/>
        <v>-5.0595238095238096E-2</v>
      </c>
      <c r="G27" s="630" t="str">
        <f t="shared" si="1"/>
        <v/>
      </c>
      <c r="H27" s="630">
        <f t="shared" si="1"/>
        <v>0.25864068661563444</v>
      </c>
      <c r="I27" s="631"/>
    </row>
    <row r="28" spans="2:26" ht="15.6" customHeight="1" x14ac:dyDescent="0.25">
      <c r="B28" s="167">
        <v>2014</v>
      </c>
      <c r="C28" s="146">
        <v>9793</v>
      </c>
      <c r="D28" s="146">
        <v>6236</v>
      </c>
      <c r="E28" s="146">
        <v>565</v>
      </c>
      <c r="F28" s="146">
        <v>277</v>
      </c>
      <c r="G28" s="146" t="s">
        <v>76</v>
      </c>
      <c r="H28" s="146">
        <v>5768</v>
      </c>
      <c r="I28" s="299"/>
    </row>
    <row r="29" spans="2:26" ht="26.25" thickBot="1" x14ac:dyDescent="0.3">
      <c r="B29" s="629" t="s">
        <v>622</v>
      </c>
      <c r="C29" s="630">
        <f t="shared" ref="C29:H29" si="2">IFERROR((C28-C26)/ABS(C26), "")</f>
        <v>3.981737099171799E-2</v>
      </c>
      <c r="D29" s="630">
        <f t="shared" si="2"/>
        <v>5.9283166298624089E-2</v>
      </c>
      <c r="E29" s="630">
        <f t="shared" si="2"/>
        <v>0.20726495726495728</v>
      </c>
      <c r="F29" s="630">
        <f t="shared" si="2"/>
        <v>-0.13166144200626959</v>
      </c>
      <c r="G29" s="630" t="str">
        <f t="shared" si="2"/>
        <v/>
      </c>
      <c r="H29" s="630">
        <f t="shared" si="2"/>
        <v>6.3029856247696275E-2</v>
      </c>
      <c r="I29" s="631"/>
    </row>
    <row r="30" spans="2:26" ht="15.6" customHeight="1" x14ac:dyDescent="0.25">
      <c r="B30" s="167">
        <v>2015</v>
      </c>
      <c r="C30" s="146">
        <v>10247</v>
      </c>
      <c r="D30" s="146">
        <v>6554</v>
      </c>
      <c r="E30" s="146">
        <v>652</v>
      </c>
      <c r="F30" s="146">
        <v>237</v>
      </c>
      <c r="G30" s="146" t="s">
        <v>76</v>
      </c>
      <c r="H30" s="146">
        <v>6332</v>
      </c>
      <c r="I30" s="299"/>
    </row>
    <row r="31" spans="2:26" ht="26.25" thickBot="1" x14ac:dyDescent="0.3">
      <c r="B31" s="629" t="s">
        <v>622</v>
      </c>
      <c r="C31" s="630">
        <f t="shared" ref="C31:H31" si="3">IFERROR((C30-C28)/ABS(C28), "")</f>
        <v>4.6359644644133564E-2</v>
      </c>
      <c r="D31" s="630">
        <f t="shared" si="3"/>
        <v>5.0994227068633741E-2</v>
      </c>
      <c r="E31" s="630">
        <f t="shared" si="3"/>
        <v>0.15398230088495576</v>
      </c>
      <c r="F31" s="630">
        <f t="shared" si="3"/>
        <v>-0.1444043321299639</v>
      </c>
      <c r="G31" s="630" t="str">
        <f t="shared" si="3"/>
        <v/>
      </c>
      <c r="H31" s="630">
        <f t="shared" si="3"/>
        <v>9.7780859916782245E-2</v>
      </c>
      <c r="I31" s="631"/>
    </row>
    <row r="32" spans="2:26" ht="15.6" customHeight="1" x14ac:dyDescent="0.25">
      <c r="B32" s="167">
        <v>2016</v>
      </c>
      <c r="C32" s="146">
        <v>10584</v>
      </c>
      <c r="D32" s="146">
        <v>6282</v>
      </c>
      <c r="E32" s="146">
        <v>733</v>
      </c>
      <c r="F32" s="146">
        <v>238</v>
      </c>
      <c r="G32" s="146" t="s">
        <v>76</v>
      </c>
      <c r="H32" s="146">
        <v>6869</v>
      </c>
      <c r="I32" s="299"/>
    </row>
    <row r="33" spans="2:12" ht="26.25" thickBot="1" x14ac:dyDescent="0.3">
      <c r="B33" s="629" t="s">
        <v>622</v>
      </c>
      <c r="C33" s="630">
        <f t="shared" ref="C33:H33" si="4">IFERROR((C32-C30)/ABS(C30), "")</f>
        <v>3.2887674441299891E-2</v>
      </c>
      <c r="D33" s="630">
        <f t="shared" si="4"/>
        <v>-4.1501373207201708E-2</v>
      </c>
      <c r="E33" s="630">
        <f t="shared" si="4"/>
        <v>0.12423312883435583</v>
      </c>
      <c r="F33" s="630">
        <f t="shared" si="4"/>
        <v>4.2194092827004216E-3</v>
      </c>
      <c r="G33" s="630" t="str">
        <f t="shared" si="4"/>
        <v/>
      </c>
      <c r="H33" s="630">
        <f t="shared" si="4"/>
        <v>8.4807327858496526E-2</v>
      </c>
      <c r="I33" s="631"/>
    </row>
    <row r="34" spans="2:12" ht="15.6" customHeight="1" x14ac:dyDescent="0.25">
      <c r="B34" s="167">
        <v>2017</v>
      </c>
      <c r="C34" s="146">
        <v>10987</v>
      </c>
      <c r="D34" s="146">
        <v>6475</v>
      </c>
      <c r="E34" s="146">
        <v>785</v>
      </c>
      <c r="F34" s="146">
        <v>194</v>
      </c>
      <c r="G34" s="146" t="s">
        <v>76</v>
      </c>
      <c r="H34" s="146">
        <v>7340</v>
      </c>
      <c r="I34" s="299"/>
    </row>
    <row r="35" spans="2:12" ht="26.25" thickBot="1" x14ac:dyDescent="0.3">
      <c r="B35" s="629" t="s">
        <v>622</v>
      </c>
      <c r="C35" s="630">
        <f t="shared" ref="C35:H35" si="5">IFERROR((C34-C32)/ABS(C32), "")</f>
        <v>3.8076341647770219E-2</v>
      </c>
      <c r="D35" s="630">
        <f t="shared" si="5"/>
        <v>3.0722699777141038E-2</v>
      </c>
      <c r="E35" s="630">
        <f t="shared" si="5"/>
        <v>7.0941336971350619E-2</v>
      </c>
      <c r="F35" s="630">
        <f t="shared" si="5"/>
        <v>-0.18487394957983194</v>
      </c>
      <c r="G35" s="630" t="str">
        <f t="shared" si="5"/>
        <v/>
      </c>
      <c r="H35" s="630">
        <f t="shared" si="5"/>
        <v>6.8568932886883094E-2</v>
      </c>
      <c r="I35" s="631"/>
      <c r="L35" s="268"/>
    </row>
    <row r="36" spans="2:12" ht="15.6" customHeight="1" x14ac:dyDescent="0.25">
      <c r="B36" s="167">
        <v>2018</v>
      </c>
      <c r="C36" s="146">
        <v>11420</v>
      </c>
      <c r="D36" s="146">
        <v>8355</v>
      </c>
      <c r="E36" s="146">
        <v>992</v>
      </c>
      <c r="F36" s="146">
        <v>201</v>
      </c>
      <c r="G36" s="146" t="s">
        <v>76</v>
      </c>
      <c r="H36" s="146">
        <v>8373</v>
      </c>
      <c r="I36" s="299" t="s">
        <v>76</v>
      </c>
    </row>
    <row r="37" spans="2:12" ht="26.25" thickBot="1" x14ac:dyDescent="0.3">
      <c r="B37" s="629" t="s">
        <v>622</v>
      </c>
      <c r="C37" s="630">
        <f t="shared" ref="C37:I37" si="6">IFERROR((C36-C34)/ABS(C34), "")</f>
        <v>3.9410212068808591E-2</v>
      </c>
      <c r="D37" s="630">
        <f t="shared" si="6"/>
        <v>0.29034749034749036</v>
      </c>
      <c r="E37" s="630">
        <f t="shared" si="6"/>
        <v>0.26369426751592356</v>
      </c>
      <c r="F37" s="630">
        <f t="shared" si="6"/>
        <v>3.608247422680412E-2</v>
      </c>
      <c r="G37" s="630" t="str">
        <f t="shared" si="6"/>
        <v/>
      </c>
      <c r="H37" s="630">
        <f t="shared" si="6"/>
        <v>0.14073569482288828</v>
      </c>
      <c r="I37" s="631" t="str">
        <f t="shared" si="6"/>
        <v/>
      </c>
      <c r="L37" s="268"/>
    </row>
    <row r="38" spans="2:12" ht="15.6" customHeight="1" x14ac:dyDescent="0.25">
      <c r="B38" s="167">
        <v>2019</v>
      </c>
      <c r="C38" s="146">
        <v>11827</v>
      </c>
      <c r="D38" s="146">
        <v>8165</v>
      </c>
      <c r="E38" s="146">
        <v>1165</v>
      </c>
      <c r="F38" s="146">
        <v>292</v>
      </c>
      <c r="G38" s="146" t="s">
        <v>76</v>
      </c>
      <c r="H38" s="146">
        <v>9105</v>
      </c>
      <c r="I38" s="299" t="s">
        <v>76</v>
      </c>
    </row>
    <row r="39" spans="2:12" ht="26.25" thickBot="1" x14ac:dyDescent="0.3">
      <c r="B39" s="629" t="s">
        <v>622</v>
      </c>
      <c r="C39" s="630">
        <f t="shared" ref="C39:I39" si="7">IFERROR((C38-C36)/ABS(C36), "")</f>
        <v>3.563922942206655E-2</v>
      </c>
      <c r="D39" s="630">
        <f t="shared" si="7"/>
        <v>-2.2740873728306403E-2</v>
      </c>
      <c r="E39" s="630">
        <f t="shared" si="7"/>
        <v>0.17439516129032259</v>
      </c>
      <c r="F39" s="630">
        <f t="shared" si="7"/>
        <v>0.45273631840796019</v>
      </c>
      <c r="G39" s="630" t="str">
        <f t="shared" si="7"/>
        <v/>
      </c>
      <c r="H39" s="630">
        <f t="shared" si="7"/>
        <v>8.7423862414905046E-2</v>
      </c>
      <c r="I39" s="631" t="str">
        <f t="shared" si="7"/>
        <v/>
      </c>
    </row>
    <row r="40" spans="2:12" ht="15.6" customHeight="1" x14ac:dyDescent="0.25">
      <c r="B40" s="167">
        <v>2020</v>
      </c>
      <c r="C40" s="146">
        <v>11821</v>
      </c>
      <c r="D40" s="146">
        <v>7894</v>
      </c>
      <c r="E40" s="146">
        <v>1137</v>
      </c>
      <c r="F40" s="146">
        <v>250</v>
      </c>
      <c r="G40" s="146" t="s">
        <v>76</v>
      </c>
      <c r="H40" s="146">
        <v>9831</v>
      </c>
      <c r="I40" s="299" t="s">
        <v>76</v>
      </c>
    </row>
    <row r="41" spans="2:12" ht="26.25" thickBot="1" x14ac:dyDescent="0.3">
      <c r="B41" s="629" t="s">
        <v>622</v>
      </c>
      <c r="C41" s="630">
        <f t="shared" ref="C41:I41" si="8">IFERROR((C40-C38)/ABS(C38), "")</f>
        <v>-5.073137735689524E-4</v>
      </c>
      <c r="D41" s="630">
        <f t="shared" si="8"/>
        <v>-3.3190447030006121E-2</v>
      </c>
      <c r="E41" s="630">
        <f t="shared" si="8"/>
        <v>-2.4034334763948499E-2</v>
      </c>
      <c r="F41" s="630">
        <f t="shared" si="8"/>
        <v>-0.14383561643835616</v>
      </c>
      <c r="G41" s="630" t="str">
        <f t="shared" si="8"/>
        <v/>
      </c>
      <c r="H41" s="630">
        <f t="shared" si="8"/>
        <v>7.9736408566721581E-2</v>
      </c>
      <c r="I41" s="631" t="str">
        <f t="shared" si="8"/>
        <v/>
      </c>
    </row>
    <row r="42" spans="2:12" ht="15.6" customHeight="1" x14ac:dyDescent="0.25">
      <c r="B42" s="167">
        <v>2021</v>
      </c>
      <c r="C42" s="146">
        <v>12031</v>
      </c>
      <c r="D42" s="146">
        <v>8484</v>
      </c>
      <c r="E42" s="146">
        <v>1089</v>
      </c>
      <c r="F42" s="146">
        <v>123</v>
      </c>
      <c r="G42" s="146">
        <v>294</v>
      </c>
      <c r="H42" s="146">
        <v>10191</v>
      </c>
      <c r="I42" s="299" t="s">
        <v>76</v>
      </c>
    </row>
    <row r="43" spans="2:12" ht="26.25" thickBot="1" x14ac:dyDescent="0.3">
      <c r="B43" s="629" t="s">
        <v>622</v>
      </c>
      <c r="C43" s="630">
        <f t="shared" ref="C43:I43" si="9">IFERROR((C42-C40)/ABS(C40), "")</f>
        <v>1.7764994501311224E-2</v>
      </c>
      <c r="D43" s="630">
        <f t="shared" si="9"/>
        <v>7.4740309095515586E-2</v>
      </c>
      <c r="E43" s="630">
        <f t="shared" si="9"/>
        <v>-4.221635883905013E-2</v>
      </c>
      <c r="F43" s="630">
        <f t="shared" si="9"/>
        <v>-0.50800000000000001</v>
      </c>
      <c r="G43" s="630" t="str">
        <f t="shared" si="9"/>
        <v/>
      </c>
      <c r="H43" s="630">
        <f t="shared" si="9"/>
        <v>3.6618858712236801E-2</v>
      </c>
      <c r="I43" s="631" t="str">
        <f t="shared" si="9"/>
        <v/>
      </c>
    </row>
    <row r="44" spans="2:12" ht="15.6" customHeight="1" x14ac:dyDescent="0.25">
      <c r="B44" s="167">
        <v>2022</v>
      </c>
      <c r="C44" s="146">
        <v>12268</v>
      </c>
      <c r="D44" s="146">
        <v>8282</v>
      </c>
      <c r="E44" s="146">
        <v>1293</v>
      </c>
      <c r="F44" s="146">
        <v>273</v>
      </c>
      <c r="G44" s="146">
        <v>379</v>
      </c>
      <c r="H44" s="146">
        <v>10191</v>
      </c>
      <c r="I44" s="299" t="s">
        <v>76</v>
      </c>
    </row>
    <row r="45" spans="2:12" ht="26.25" thickBot="1" x14ac:dyDescent="0.3">
      <c r="B45" s="629" t="s">
        <v>622</v>
      </c>
      <c r="C45" s="630">
        <f t="shared" ref="C45:I45" si="10">IFERROR((C44-C42)/ABS(C42), "")</f>
        <v>1.9699110630870251E-2</v>
      </c>
      <c r="D45" s="630">
        <f t="shared" si="10"/>
        <v>-2.3809523809523808E-2</v>
      </c>
      <c r="E45" s="630">
        <f t="shared" si="10"/>
        <v>0.18732782369146006</v>
      </c>
      <c r="F45" s="630">
        <f t="shared" si="10"/>
        <v>1.2195121951219512</v>
      </c>
      <c r="G45" s="630">
        <f t="shared" si="10"/>
        <v>0.28911564625850339</v>
      </c>
      <c r="H45" s="630">
        <f t="shared" si="10"/>
        <v>0</v>
      </c>
      <c r="I45" s="631" t="str">
        <f t="shared" si="10"/>
        <v/>
      </c>
    </row>
    <row r="46" spans="2:12" ht="15.6" customHeight="1" x14ac:dyDescent="0.25">
      <c r="B46" s="167">
        <v>2023</v>
      </c>
      <c r="C46" s="146">
        <v>12545</v>
      </c>
      <c r="D46" s="146">
        <v>8231</v>
      </c>
      <c r="E46" s="146">
        <v>1525</v>
      </c>
      <c r="F46" s="146">
        <v>306</v>
      </c>
      <c r="G46" s="146">
        <v>478</v>
      </c>
      <c r="H46" s="146">
        <v>10971</v>
      </c>
      <c r="I46" s="299" t="s">
        <v>76</v>
      </c>
    </row>
    <row r="47" spans="2:12" ht="26.25" thickBot="1" x14ac:dyDescent="0.3">
      <c r="B47" s="629" t="s">
        <v>622</v>
      </c>
      <c r="C47" s="630">
        <f t="shared" ref="C47:I49" si="11">IFERROR((C46-C44)/ABS(C44), "")</f>
        <v>2.2579067492663842E-2</v>
      </c>
      <c r="D47" s="630">
        <f t="shared" si="11"/>
        <v>-6.1579328664573777E-3</v>
      </c>
      <c r="E47" s="630">
        <f t="shared" si="11"/>
        <v>0.17942768754833721</v>
      </c>
      <c r="F47" s="630">
        <f t="shared" si="11"/>
        <v>0.12087912087912088</v>
      </c>
      <c r="G47" s="630">
        <f t="shared" si="11"/>
        <v>0.26121372031662271</v>
      </c>
      <c r="H47" s="630">
        <f t="shared" si="11"/>
        <v>7.6538121872240211E-2</v>
      </c>
      <c r="I47" s="631" t="str">
        <f t="shared" si="11"/>
        <v/>
      </c>
    </row>
    <row r="48" spans="2:12" ht="15.6" customHeight="1" x14ac:dyDescent="0.25">
      <c r="B48" s="167">
        <v>2024</v>
      </c>
      <c r="C48" s="146">
        <v>13573</v>
      </c>
      <c r="D48" s="146">
        <v>8475</v>
      </c>
      <c r="E48" s="146">
        <v>1705</v>
      </c>
      <c r="F48" s="146">
        <v>350</v>
      </c>
      <c r="G48" s="146">
        <v>523</v>
      </c>
      <c r="H48" s="146">
        <v>11651</v>
      </c>
      <c r="I48" s="299" t="s">
        <v>76</v>
      </c>
    </row>
    <row r="49" spans="2:14" ht="25.5" x14ac:dyDescent="0.25">
      <c r="B49" s="632" t="s">
        <v>622</v>
      </c>
      <c r="C49" s="633">
        <f t="shared" si="11"/>
        <v>8.1944998007174169E-2</v>
      </c>
      <c r="D49" s="633">
        <f t="shared" si="11"/>
        <v>2.9644028672093307E-2</v>
      </c>
      <c r="E49" s="633">
        <f t="shared" si="11"/>
        <v>0.11803278688524591</v>
      </c>
      <c r="F49" s="633">
        <f t="shared" si="11"/>
        <v>0.1437908496732026</v>
      </c>
      <c r="G49" s="633">
        <f t="shared" si="11"/>
        <v>9.4142259414225937E-2</v>
      </c>
      <c r="H49" s="633">
        <f t="shared" si="11"/>
        <v>6.1981587822440981E-2</v>
      </c>
      <c r="I49" s="634" t="str">
        <f t="shared" si="11"/>
        <v/>
      </c>
    </row>
    <row r="50" spans="2:14" x14ac:dyDescent="0.25">
      <c r="B50" s="822" t="s">
        <v>771</v>
      </c>
    </row>
    <row r="51" spans="2:14" x14ac:dyDescent="0.25">
      <c r="B51" s="823" t="s">
        <v>1151</v>
      </c>
    </row>
    <row r="52" spans="2:14" x14ac:dyDescent="0.25">
      <c r="B52" s="264"/>
    </row>
    <row r="53" spans="2:14" x14ac:dyDescent="0.25">
      <c r="B53" s="261" t="s">
        <v>964</v>
      </c>
    </row>
    <row r="54" spans="2:14" ht="77.25" thickBot="1" x14ac:dyDescent="0.3">
      <c r="B54" s="592" t="s">
        <v>83</v>
      </c>
      <c r="C54" s="592" t="s">
        <v>99</v>
      </c>
      <c r="D54" s="748" t="s">
        <v>1014</v>
      </c>
      <c r="E54" s="748" t="s">
        <v>1015</v>
      </c>
      <c r="F54" s="748" t="s">
        <v>1016</v>
      </c>
      <c r="G54" s="592" t="s">
        <v>66</v>
      </c>
      <c r="H54" s="592" t="s">
        <v>77</v>
      </c>
      <c r="I54" s="592" t="s">
        <v>75</v>
      </c>
      <c r="J54" s="595" t="s">
        <v>78</v>
      </c>
      <c r="K54" s="269"/>
    </row>
    <row r="55" spans="2:14" x14ac:dyDescent="0.25">
      <c r="B55" s="167">
        <v>2013</v>
      </c>
      <c r="C55" s="635" t="s">
        <v>5</v>
      </c>
      <c r="D55" s="715">
        <v>0.66153688314353132</v>
      </c>
      <c r="E55" s="715">
        <v>0.73456898059101239</v>
      </c>
      <c r="F55" s="715">
        <v>0.64957264957264949</v>
      </c>
      <c r="G55" s="715">
        <v>0.61904761904761907</v>
      </c>
      <c r="H55" s="715" t="s">
        <v>76</v>
      </c>
      <c r="I55" s="715">
        <v>0.64513852126345517</v>
      </c>
      <c r="J55" s="716"/>
      <c r="K55" s="269"/>
      <c r="M55" s="270"/>
      <c r="N55" s="270"/>
    </row>
    <row r="56" spans="2:14" ht="16.5" thickBot="1" x14ac:dyDescent="0.3">
      <c r="B56" s="629"/>
      <c r="C56" s="635" t="s">
        <v>6</v>
      </c>
      <c r="D56" s="715">
        <v>0.33846311685646868</v>
      </c>
      <c r="E56" s="715">
        <v>0.26543101940898756</v>
      </c>
      <c r="F56" s="715">
        <v>0.3504273504273504</v>
      </c>
      <c r="G56" s="715">
        <v>0.38095238095238093</v>
      </c>
      <c r="H56" s="715" t="s">
        <v>76</v>
      </c>
      <c r="I56" s="715">
        <v>0.35486147873654489</v>
      </c>
      <c r="J56" s="716"/>
      <c r="K56" s="269"/>
      <c r="M56" s="269"/>
      <c r="N56" s="269"/>
    </row>
    <row r="57" spans="2:14" x14ac:dyDescent="0.25">
      <c r="B57" s="167">
        <v>2014</v>
      </c>
      <c r="C57" s="635" t="s">
        <v>5</v>
      </c>
      <c r="D57" s="715">
        <v>0.65487421383647804</v>
      </c>
      <c r="E57" s="715">
        <v>0.73088159477573467</v>
      </c>
      <c r="F57" s="715">
        <v>0.68411867364746937</v>
      </c>
      <c r="G57" s="715">
        <v>0.60526315789473684</v>
      </c>
      <c r="H57" s="715" t="s">
        <v>76</v>
      </c>
      <c r="I57" s="715">
        <v>0.63439426762206308</v>
      </c>
      <c r="J57" s="716"/>
      <c r="K57" s="269"/>
      <c r="M57" s="269"/>
      <c r="N57" s="269"/>
    </row>
    <row r="58" spans="2:14" ht="16.5" thickBot="1" x14ac:dyDescent="0.3">
      <c r="B58" s="629"/>
      <c r="C58" s="635" t="s">
        <v>6</v>
      </c>
      <c r="D58" s="715">
        <v>0.34512578616352202</v>
      </c>
      <c r="E58" s="715">
        <v>0.26911840522426533</v>
      </c>
      <c r="F58" s="715">
        <v>0.31588132635253052</v>
      </c>
      <c r="G58" s="715">
        <v>0.39473684210526316</v>
      </c>
      <c r="H58" s="715" t="s">
        <v>76</v>
      </c>
      <c r="I58" s="715">
        <v>0.36560573237793703</v>
      </c>
      <c r="J58" s="716"/>
      <c r="K58" s="269"/>
      <c r="M58" s="269"/>
      <c r="N58" s="269"/>
    </row>
    <row r="59" spans="2:14" x14ac:dyDescent="0.25">
      <c r="B59" s="167">
        <v>2015</v>
      </c>
      <c r="C59" s="635" t="s">
        <v>5</v>
      </c>
      <c r="D59" s="715">
        <v>0.65489385684764234</v>
      </c>
      <c r="E59" s="715">
        <v>0.72861507128309588</v>
      </c>
      <c r="F59" s="715">
        <v>0.66717325227963531</v>
      </c>
      <c r="G59" s="715">
        <v>0.67279411764705888</v>
      </c>
      <c r="H59" s="715" t="s">
        <v>76</v>
      </c>
      <c r="I59" s="715">
        <v>0.63287671232876708</v>
      </c>
      <c r="J59" s="716"/>
      <c r="K59" s="269"/>
      <c r="M59" s="269"/>
      <c r="N59" s="269"/>
    </row>
    <row r="60" spans="2:14" ht="16.5" thickBot="1" x14ac:dyDescent="0.3">
      <c r="B60" s="629"/>
      <c r="C60" s="635" t="s">
        <v>6</v>
      </c>
      <c r="D60" s="715">
        <v>0.34510614315235771</v>
      </c>
      <c r="E60" s="715">
        <v>0.27138492871690434</v>
      </c>
      <c r="F60" s="715">
        <v>0.33282674772036475</v>
      </c>
      <c r="G60" s="715">
        <v>0.32720588235294124</v>
      </c>
      <c r="H60" s="715" t="s">
        <v>76</v>
      </c>
      <c r="I60" s="715">
        <v>0.36712328767123287</v>
      </c>
      <c r="J60" s="716"/>
      <c r="K60" s="269"/>
      <c r="M60" s="269"/>
      <c r="N60" s="269"/>
    </row>
    <row r="61" spans="2:14" x14ac:dyDescent="0.25">
      <c r="B61" s="167">
        <v>2016</v>
      </c>
      <c r="C61" s="635" t="s">
        <v>5</v>
      </c>
      <c r="D61" s="715">
        <v>0.66135784492173288</v>
      </c>
      <c r="E61" s="715">
        <v>0.71388196176226104</v>
      </c>
      <c r="F61" s="715">
        <v>0.68016194331983792</v>
      </c>
      <c r="G61" s="715">
        <v>0.63988095238095244</v>
      </c>
      <c r="H61" s="715" t="s">
        <v>76</v>
      </c>
      <c r="I61" s="715">
        <v>0.64174107142857151</v>
      </c>
      <c r="J61" s="716"/>
      <c r="K61" s="269"/>
      <c r="M61" s="269"/>
      <c r="N61" s="269"/>
    </row>
    <row r="62" spans="2:14" ht="16.5" thickBot="1" x14ac:dyDescent="0.3">
      <c r="B62" s="629"/>
      <c r="C62" s="635" t="s">
        <v>6</v>
      </c>
      <c r="D62" s="715">
        <v>0.33864215507826723</v>
      </c>
      <c r="E62" s="715">
        <v>0.28611803823773901</v>
      </c>
      <c r="F62" s="715">
        <v>0.31983805668016191</v>
      </c>
      <c r="G62" s="715">
        <v>0.36011904761904762</v>
      </c>
      <c r="H62" s="715" t="s">
        <v>76</v>
      </c>
      <c r="I62" s="715">
        <v>0.3582589285714286</v>
      </c>
      <c r="J62" s="716"/>
      <c r="K62" s="269"/>
      <c r="M62" s="269"/>
      <c r="N62" s="269"/>
    </row>
    <row r="63" spans="2:14" x14ac:dyDescent="0.25">
      <c r="B63" s="167">
        <v>2017</v>
      </c>
      <c r="C63" s="635" t="s">
        <v>5</v>
      </c>
      <c r="D63" s="715">
        <v>0.66019247594050756</v>
      </c>
      <c r="E63" s="715">
        <v>0.70685068174260057</v>
      </c>
      <c r="F63" s="715">
        <v>0.66750948166877366</v>
      </c>
      <c r="G63" s="715">
        <v>0.66502463054187189</v>
      </c>
      <c r="H63" s="715" t="s">
        <v>76</v>
      </c>
      <c r="I63" s="715">
        <v>0.63885609340154803</v>
      </c>
      <c r="J63" s="716"/>
      <c r="K63" s="269"/>
      <c r="M63" s="269"/>
      <c r="N63" s="269"/>
    </row>
    <row r="64" spans="2:14" ht="16.5" thickBot="1" x14ac:dyDescent="0.3">
      <c r="B64" s="629"/>
      <c r="C64" s="635" t="s">
        <v>6</v>
      </c>
      <c r="D64" s="715">
        <v>0.3398075240594926</v>
      </c>
      <c r="E64" s="715">
        <v>0.29314931825739937</v>
      </c>
      <c r="F64" s="715">
        <v>0.33249051833122628</v>
      </c>
      <c r="G64" s="715">
        <v>0.33497536945812811</v>
      </c>
      <c r="H64" s="715" t="s">
        <v>76</v>
      </c>
      <c r="I64" s="715">
        <v>0.36114390659845208</v>
      </c>
      <c r="J64" s="716"/>
      <c r="K64" s="269"/>
      <c r="M64" s="269"/>
      <c r="N64" s="269"/>
    </row>
    <row r="65" spans="2:14" x14ac:dyDescent="0.25">
      <c r="B65" s="167">
        <v>2018</v>
      </c>
      <c r="C65" s="635" t="s">
        <v>5</v>
      </c>
      <c r="D65" s="715">
        <v>0.66051350897801653</v>
      </c>
      <c r="E65" s="715">
        <v>0.70688502673796794</v>
      </c>
      <c r="F65" s="715">
        <v>0.6376376376376377</v>
      </c>
      <c r="G65" s="715">
        <v>0.70967741935483875</v>
      </c>
      <c r="H65" s="715" t="s">
        <v>76</v>
      </c>
      <c r="I65" s="715">
        <v>0.63355889436862034</v>
      </c>
      <c r="J65" s="716" t="s">
        <v>76</v>
      </c>
      <c r="K65" s="269"/>
      <c r="M65" s="271"/>
      <c r="N65" s="271"/>
    </row>
    <row r="66" spans="2:14" ht="16.5" thickBot="1" x14ac:dyDescent="0.3">
      <c r="B66" s="629"/>
      <c r="C66" s="635" t="s">
        <v>6</v>
      </c>
      <c r="D66" s="715">
        <v>0.33948649102198358</v>
      </c>
      <c r="E66" s="715">
        <v>0.29311497326203212</v>
      </c>
      <c r="F66" s="715">
        <v>0.36236236236236236</v>
      </c>
      <c r="G66" s="715">
        <v>0.29032258064516125</v>
      </c>
      <c r="H66" s="715" t="s">
        <v>76</v>
      </c>
      <c r="I66" s="715">
        <v>0.36644110563137977</v>
      </c>
      <c r="J66" s="716" t="s">
        <v>76</v>
      </c>
      <c r="K66" s="269"/>
      <c r="M66" s="270"/>
      <c r="N66" s="270"/>
    </row>
    <row r="67" spans="2:14" x14ac:dyDescent="0.25">
      <c r="B67" s="167">
        <v>2019</v>
      </c>
      <c r="C67" s="635" t="s">
        <v>5</v>
      </c>
      <c r="D67" s="715">
        <v>0.6599351175993512</v>
      </c>
      <c r="E67" s="715">
        <v>0.69271175311884448</v>
      </c>
      <c r="F67" s="715">
        <v>0.65986394557823136</v>
      </c>
      <c r="G67" s="715">
        <v>0.61904761904761907</v>
      </c>
      <c r="H67" s="715" t="s">
        <v>76</v>
      </c>
      <c r="I67" s="715">
        <v>0.63321360659201353</v>
      </c>
      <c r="J67" s="716" t="s">
        <v>76</v>
      </c>
      <c r="K67" s="269"/>
      <c r="M67" s="269"/>
      <c r="N67" s="269"/>
    </row>
    <row r="68" spans="2:14" ht="16.5" thickBot="1" x14ac:dyDescent="0.3">
      <c r="B68" s="629"/>
      <c r="C68" s="635" t="s">
        <v>6</v>
      </c>
      <c r="D68" s="715">
        <v>0.3400648824006488</v>
      </c>
      <c r="E68" s="715">
        <v>0.30728824688115564</v>
      </c>
      <c r="F68" s="715">
        <v>0.3401360544217687</v>
      </c>
      <c r="G68" s="715">
        <v>0.38095238095238093</v>
      </c>
      <c r="H68" s="715" t="s">
        <v>76</v>
      </c>
      <c r="I68" s="715">
        <v>0.36678639340798647</v>
      </c>
      <c r="J68" s="716" t="s">
        <v>76</v>
      </c>
      <c r="K68" s="269"/>
      <c r="M68" s="269"/>
      <c r="N68" s="269"/>
    </row>
    <row r="69" spans="2:14" x14ac:dyDescent="0.25">
      <c r="B69" s="167">
        <v>2020</v>
      </c>
      <c r="C69" s="635" t="s">
        <v>5</v>
      </c>
      <c r="D69" s="715">
        <v>0.66007135906584491</v>
      </c>
      <c r="E69" s="715">
        <v>0.71200134657465075</v>
      </c>
      <c r="F69" s="715">
        <v>0.66318537859007831</v>
      </c>
      <c r="G69" s="715">
        <v>0.52439024390243905</v>
      </c>
      <c r="H69" s="715" t="s">
        <v>76</v>
      </c>
      <c r="I69" s="715">
        <v>0.62667056872500237</v>
      </c>
      <c r="J69" s="716" t="s">
        <v>76</v>
      </c>
      <c r="K69" s="269"/>
      <c r="M69" s="269"/>
      <c r="N69" s="269"/>
    </row>
    <row r="70" spans="2:14" ht="16.5" thickBot="1" x14ac:dyDescent="0.3">
      <c r="B70" s="629"/>
      <c r="C70" s="635" t="s">
        <v>6</v>
      </c>
      <c r="D70" s="715">
        <v>0.33992864093415504</v>
      </c>
      <c r="E70" s="715">
        <v>0.28799865342534925</v>
      </c>
      <c r="F70" s="715">
        <v>0.33681462140992169</v>
      </c>
      <c r="G70" s="715">
        <v>0.47560975609756101</v>
      </c>
      <c r="H70" s="715" t="s">
        <v>76</v>
      </c>
      <c r="I70" s="715">
        <v>0.37332943127499751</v>
      </c>
      <c r="J70" s="716" t="s">
        <v>76</v>
      </c>
      <c r="K70" s="269"/>
      <c r="M70" s="269"/>
      <c r="N70" s="269"/>
    </row>
    <row r="71" spans="2:14" x14ac:dyDescent="0.25">
      <c r="B71" s="167">
        <v>2021</v>
      </c>
      <c r="C71" s="635" t="s">
        <v>5</v>
      </c>
      <c r="D71" s="715">
        <v>0.64998016660055524</v>
      </c>
      <c r="E71" s="715">
        <v>0.70595217907410546</v>
      </c>
      <c r="F71" s="715">
        <v>0.68032786885245899</v>
      </c>
      <c r="G71" s="715">
        <v>0.8</v>
      </c>
      <c r="H71" s="715">
        <v>0.69047619047619047</v>
      </c>
      <c r="I71" s="715">
        <v>0.62491601881178616</v>
      </c>
      <c r="J71" s="716" t="s">
        <v>76</v>
      </c>
      <c r="K71" s="269"/>
      <c r="M71" s="269"/>
      <c r="N71" s="269"/>
    </row>
    <row r="72" spans="2:14" ht="16.5" thickBot="1" x14ac:dyDescent="0.3">
      <c r="B72" s="629"/>
      <c r="C72" s="635" t="s">
        <v>6</v>
      </c>
      <c r="D72" s="715">
        <v>0.35001983339944459</v>
      </c>
      <c r="E72" s="715">
        <v>0.29404782092589449</v>
      </c>
      <c r="F72" s="715">
        <v>0.31967213114754095</v>
      </c>
      <c r="G72" s="715">
        <v>0.2</v>
      </c>
      <c r="H72" s="715">
        <v>0.30952380952380953</v>
      </c>
      <c r="I72" s="715">
        <v>0.37508398118821384</v>
      </c>
      <c r="J72" s="716" t="s">
        <v>76</v>
      </c>
      <c r="K72" s="269"/>
      <c r="M72" s="269"/>
      <c r="N72" s="269"/>
    </row>
    <row r="73" spans="2:14" x14ac:dyDescent="0.25">
      <c r="B73" s="167">
        <v>2022</v>
      </c>
      <c r="C73" s="635" t="s">
        <v>5</v>
      </c>
      <c r="D73" s="715">
        <v>0.65245850541572503</v>
      </c>
      <c r="E73" s="715">
        <v>0.70653685674547972</v>
      </c>
      <c r="F73" s="715">
        <v>0.67786259541984739</v>
      </c>
      <c r="G73" s="715">
        <v>0.7142857142857143</v>
      </c>
      <c r="H73" s="715">
        <v>0.6875</v>
      </c>
      <c r="I73" s="715">
        <v>0.62639285385394605</v>
      </c>
      <c r="J73" s="716" t="s">
        <v>76</v>
      </c>
      <c r="K73" s="269"/>
      <c r="M73" s="269"/>
      <c r="N73" s="269"/>
    </row>
    <row r="74" spans="2:14" ht="16.5" thickBot="1" x14ac:dyDescent="0.3">
      <c r="B74" s="629"/>
      <c r="C74" s="635" t="s">
        <v>6</v>
      </c>
      <c r="D74" s="715">
        <v>0.34754149458427491</v>
      </c>
      <c r="E74" s="715">
        <v>0.29346314325452011</v>
      </c>
      <c r="F74" s="715">
        <v>0.32213740458015266</v>
      </c>
      <c r="G74" s="715">
        <v>0.28571428571428575</v>
      </c>
      <c r="H74" s="715">
        <v>0.3125</v>
      </c>
      <c r="I74" s="715">
        <v>0.373607146146054</v>
      </c>
      <c r="J74" s="716" t="s">
        <v>76</v>
      </c>
      <c r="K74" s="269"/>
      <c r="M74" s="269"/>
      <c r="N74" s="269"/>
    </row>
    <row r="75" spans="2:14" x14ac:dyDescent="0.25">
      <c r="B75" s="167">
        <v>2023</v>
      </c>
      <c r="C75" s="635" t="s">
        <v>5</v>
      </c>
      <c r="D75" s="715">
        <v>0.64455911367430574</v>
      </c>
      <c r="E75" s="715">
        <v>0.71879286694101507</v>
      </c>
      <c r="F75" s="715">
        <v>0.67504835589941981</v>
      </c>
      <c r="G75" s="715">
        <v>0.74193548387096764</v>
      </c>
      <c r="H75" s="715">
        <v>0.66448801742919406</v>
      </c>
      <c r="I75" s="715">
        <v>0.62336849633470415</v>
      </c>
      <c r="J75" s="716" t="s">
        <v>76</v>
      </c>
      <c r="K75" s="269"/>
      <c r="M75" s="269"/>
      <c r="N75" s="269"/>
    </row>
    <row r="76" spans="2:14" ht="16.5" thickBot="1" x14ac:dyDescent="0.3">
      <c r="B76" s="629"/>
      <c r="C76" s="635" t="s">
        <v>6</v>
      </c>
      <c r="D76" s="715">
        <v>0.35544088632569432</v>
      </c>
      <c r="E76" s="715">
        <v>0.28120713305898493</v>
      </c>
      <c r="F76" s="715">
        <v>0.32495164410058031</v>
      </c>
      <c r="G76" s="715">
        <v>0.25806451612903225</v>
      </c>
      <c r="H76" s="715">
        <v>0.33551198257080617</v>
      </c>
      <c r="I76" s="715">
        <v>0.37663150366529591</v>
      </c>
      <c r="J76" s="716" t="s">
        <v>76</v>
      </c>
      <c r="K76" s="269"/>
      <c r="M76" s="271"/>
      <c r="N76" s="271"/>
    </row>
    <row r="77" spans="2:14" x14ac:dyDescent="0.25">
      <c r="B77" s="167">
        <v>2024</v>
      </c>
      <c r="C77" s="635" t="s">
        <v>5</v>
      </c>
      <c r="D77" s="715">
        <v>0.6448095483680838</v>
      </c>
      <c r="E77" s="715">
        <v>0.69638308711156394</v>
      </c>
      <c r="F77" s="715">
        <v>0.68563049853372438</v>
      </c>
      <c r="G77" s="715">
        <v>0.82857142857142863</v>
      </c>
      <c r="H77" s="715">
        <v>0.71169354838709675</v>
      </c>
      <c r="I77" s="715">
        <v>0.6312147616606868</v>
      </c>
      <c r="J77" s="716" t="s">
        <v>76</v>
      </c>
      <c r="K77" s="269"/>
      <c r="M77" s="271"/>
      <c r="N77" s="271"/>
    </row>
    <row r="78" spans="2:14" x14ac:dyDescent="0.25">
      <c r="B78" s="632"/>
      <c r="C78" s="636" t="s">
        <v>6</v>
      </c>
      <c r="D78" s="717">
        <v>0.35519045163191637</v>
      </c>
      <c r="E78" s="717">
        <v>0.30361691288843606</v>
      </c>
      <c r="F78" s="717">
        <v>0.31436950146627568</v>
      </c>
      <c r="G78" s="717">
        <v>0.17142857142857143</v>
      </c>
      <c r="H78" s="717">
        <v>0.28830645161290319</v>
      </c>
      <c r="I78" s="717">
        <v>0.3687852383393132</v>
      </c>
      <c r="J78" s="718" t="s">
        <v>76</v>
      </c>
      <c r="K78" s="269"/>
      <c r="M78" s="271"/>
      <c r="N78" s="271"/>
    </row>
    <row r="79" spans="2:14" x14ac:dyDescent="0.25">
      <c r="B79" s="822" t="s">
        <v>771</v>
      </c>
      <c r="C79" s="272"/>
      <c r="D79" s="272"/>
      <c r="M79" s="270"/>
      <c r="N79" s="270"/>
    </row>
    <row r="80" spans="2:14" x14ac:dyDescent="0.25">
      <c r="B80" s="823" t="s">
        <v>1151</v>
      </c>
      <c r="C80" s="272"/>
      <c r="D80" s="272"/>
      <c r="M80" s="270"/>
      <c r="N80" s="270"/>
    </row>
    <row r="81" spans="2:14" x14ac:dyDescent="0.25">
      <c r="B81" s="264"/>
      <c r="C81" s="272"/>
      <c r="D81" s="272"/>
      <c r="M81" s="270"/>
      <c r="N81" s="270"/>
    </row>
    <row r="82" spans="2:14" x14ac:dyDescent="0.25">
      <c r="B82" s="261" t="s">
        <v>965</v>
      </c>
      <c r="M82" s="269"/>
      <c r="N82" s="269"/>
    </row>
    <row r="83" spans="2:14" ht="77.25" thickBot="1" x14ac:dyDescent="0.3">
      <c r="B83" s="592" t="s">
        <v>83</v>
      </c>
      <c r="C83" s="592" t="s">
        <v>100</v>
      </c>
      <c r="D83" s="748" t="s">
        <v>1014</v>
      </c>
      <c r="E83" s="748" t="s">
        <v>1015</v>
      </c>
      <c r="F83" s="748" t="s">
        <v>1016</v>
      </c>
      <c r="G83" s="592" t="s">
        <v>66</v>
      </c>
      <c r="H83" s="592" t="s">
        <v>77</v>
      </c>
      <c r="I83" s="592" t="s">
        <v>75</v>
      </c>
      <c r="J83" s="595" t="s">
        <v>78</v>
      </c>
      <c r="M83" s="269"/>
      <c r="N83" s="269"/>
    </row>
    <row r="84" spans="2:14" x14ac:dyDescent="0.25">
      <c r="B84" s="167">
        <v>2013</v>
      </c>
      <c r="C84" s="635" t="s">
        <v>79</v>
      </c>
      <c r="D84" s="715">
        <v>8.9463424643480047E-2</v>
      </c>
      <c r="E84" s="715">
        <v>3.8992830914495541E-2</v>
      </c>
      <c r="F84" s="715">
        <v>3.8461538461538457E-2</v>
      </c>
      <c r="G84" s="715">
        <v>2.3809523809523808E-2</v>
      </c>
      <c r="H84" s="715" t="s">
        <v>76</v>
      </c>
      <c r="I84" s="715">
        <v>9.2994529733545092E-2</v>
      </c>
      <c r="J84" s="716"/>
      <c r="M84" s="269"/>
      <c r="N84" s="269"/>
    </row>
    <row r="85" spans="2:14" x14ac:dyDescent="0.25">
      <c r="B85" s="593"/>
      <c r="C85" s="635" t="s">
        <v>80</v>
      </c>
      <c r="D85" s="715">
        <v>0.19072535139017133</v>
      </c>
      <c r="E85" s="715">
        <v>0.14915194964154571</v>
      </c>
      <c r="F85" s="715">
        <v>0.17307692307692307</v>
      </c>
      <c r="G85" s="715">
        <v>0.11904761904761905</v>
      </c>
      <c r="H85" s="715" t="s">
        <v>76</v>
      </c>
      <c r="I85" s="715">
        <v>0.21898711840479973</v>
      </c>
      <c r="J85" s="716"/>
      <c r="M85" s="269"/>
      <c r="N85" s="269"/>
    </row>
    <row r="86" spans="2:14" x14ac:dyDescent="0.25">
      <c r="B86" s="593"/>
      <c r="C86" s="635" t="s">
        <v>81</v>
      </c>
      <c r="D86" s="715">
        <v>0.31876474812762906</v>
      </c>
      <c r="E86" s="715">
        <v>0.30285014862738241</v>
      </c>
      <c r="F86" s="715">
        <v>0.34829059829059827</v>
      </c>
      <c r="G86" s="715">
        <v>0.30952380952380953</v>
      </c>
      <c r="H86" s="715" t="s">
        <v>76</v>
      </c>
      <c r="I86" s="715">
        <v>0.32539262396329627</v>
      </c>
      <c r="J86" s="716"/>
      <c r="M86" s="269"/>
      <c r="N86" s="269"/>
    </row>
    <row r="87" spans="2:14" ht="16.5" thickBot="1" x14ac:dyDescent="0.3">
      <c r="B87" s="637"/>
      <c r="C87" s="635" t="s">
        <v>82</v>
      </c>
      <c r="D87" s="715">
        <v>0.40104647583871961</v>
      </c>
      <c r="E87" s="715">
        <v>0.50900507081657631</v>
      </c>
      <c r="F87" s="715">
        <v>0.44017094017094016</v>
      </c>
      <c r="G87" s="715">
        <v>0.54761904761904756</v>
      </c>
      <c r="H87" s="715" t="s">
        <v>76</v>
      </c>
      <c r="I87" s="715">
        <v>0.36262572789835895</v>
      </c>
      <c r="J87" s="716"/>
      <c r="M87" s="269"/>
      <c r="N87" s="269"/>
    </row>
    <row r="88" spans="2:14" x14ac:dyDescent="0.25">
      <c r="B88" s="167">
        <v>2014</v>
      </c>
      <c r="C88" s="635" t="s">
        <v>79</v>
      </c>
      <c r="D88" s="715">
        <v>9.0900157232704407E-2</v>
      </c>
      <c r="E88" s="715">
        <v>3.9010139199175113E-2</v>
      </c>
      <c r="F88" s="715">
        <v>3.4904013961605584E-2</v>
      </c>
      <c r="G88" s="715">
        <v>2.6315789473684213E-2</v>
      </c>
      <c r="H88" s="715" t="s">
        <v>76</v>
      </c>
      <c r="I88" s="715">
        <v>9.4317613731044816E-2</v>
      </c>
      <c r="J88" s="716"/>
      <c r="M88" s="269"/>
      <c r="N88" s="269"/>
    </row>
    <row r="89" spans="2:14" x14ac:dyDescent="0.25">
      <c r="B89" s="593"/>
      <c r="C89" s="635" t="s">
        <v>80</v>
      </c>
      <c r="D89" s="715">
        <v>0.19408411949685533</v>
      </c>
      <c r="E89" s="715">
        <v>0.15105688262588074</v>
      </c>
      <c r="F89" s="715">
        <v>0.17102966841186734</v>
      </c>
      <c r="G89" s="715">
        <v>0.15789473684210528</v>
      </c>
      <c r="H89" s="715" t="s">
        <v>76</v>
      </c>
      <c r="I89" s="715">
        <v>0.22196300616563908</v>
      </c>
      <c r="J89" s="716"/>
      <c r="M89" s="269"/>
      <c r="N89" s="269"/>
    </row>
    <row r="90" spans="2:14" x14ac:dyDescent="0.25">
      <c r="B90" s="593"/>
      <c r="C90" s="635" t="s">
        <v>81</v>
      </c>
      <c r="D90" s="715">
        <v>0.32576650943396224</v>
      </c>
      <c r="E90" s="715">
        <v>0.29987970441656642</v>
      </c>
      <c r="F90" s="715">
        <v>0.38045375218150085</v>
      </c>
      <c r="G90" s="715">
        <v>0.44736842105263164</v>
      </c>
      <c r="H90" s="715" t="s">
        <v>76</v>
      </c>
      <c r="I90" s="715">
        <v>0.34177637060489924</v>
      </c>
      <c r="J90" s="716"/>
      <c r="M90" s="271"/>
      <c r="N90" s="271"/>
    </row>
    <row r="91" spans="2:14" ht="16.5" thickBot="1" x14ac:dyDescent="0.3">
      <c r="B91" s="637"/>
      <c r="C91" s="635" t="s">
        <v>82</v>
      </c>
      <c r="D91" s="715">
        <v>0.38924921383647798</v>
      </c>
      <c r="E91" s="715">
        <v>0.51005327375837772</v>
      </c>
      <c r="F91" s="715">
        <v>0.41361256544502617</v>
      </c>
      <c r="G91" s="715">
        <v>0.36842105263157898</v>
      </c>
      <c r="H91" s="715" t="s">
        <v>76</v>
      </c>
      <c r="I91" s="715">
        <v>0.34194300949841688</v>
      </c>
      <c r="J91" s="716"/>
      <c r="M91" s="270"/>
      <c r="N91" s="270"/>
    </row>
    <row r="92" spans="2:14" x14ac:dyDescent="0.25">
      <c r="B92" s="167">
        <v>2015</v>
      </c>
      <c r="C92" s="635" t="s">
        <v>79</v>
      </c>
      <c r="D92" s="715">
        <v>8.9705053541236146E-2</v>
      </c>
      <c r="E92" s="715">
        <v>4.0393754243041417E-2</v>
      </c>
      <c r="F92" s="715">
        <v>2.7355623100303948E-2</v>
      </c>
      <c r="G92" s="715">
        <v>1.8382352941176471E-2</v>
      </c>
      <c r="H92" s="715" t="s">
        <v>76</v>
      </c>
      <c r="I92" s="715">
        <v>9.3911719939117191E-2</v>
      </c>
      <c r="J92" s="716"/>
      <c r="M92" s="269"/>
      <c r="N92" s="269"/>
    </row>
    <row r="93" spans="2:14" x14ac:dyDescent="0.25">
      <c r="B93" s="593"/>
      <c r="C93" s="635" t="s">
        <v>80</v>
      </c>
      <c r="D93" s="715">
        <v>0.18241593086605298</v>
      </c>
      <c r="E93" s="715">
        <v>0.14545145960624578</v>
      </c>
      <c r="F93" s="715">
        <v>0.15957446808510636</v>
      </c>
      <c r="G93" s="715">
        <v>0.1985294117647059</v>
      </c>
      <c r="H93" s="715" t="s">
        <v>76</v>
      </c>
      <c r="I93" s="715">
        <v>0.19695585996955858</v>
      </c>
      <c r="J93" s="716"/>
      <c r="M93" s="269"/>
      <c r="N93" s="269"/>
    </row>
    <row r="94" spans="2:14" x14ac:dyDescent="0.25">
      <c r="B94" s="593"/>
      <c r="C94" s="635" t="s">
        <v>81</v>
      </c>
      <c r="D94" s="715">
        <v>0.33571294382866812</v>
      </c>
      <c r="E94" s="715">
        <v>0.29667345553292601</v>
      </c>
      <c r="F94" s="715">
        <v>0.32674772036474159</v>
      </c>
      <c r="G94" s="715">
        <v>0.4080882352941177</v>
      </c>
      <c r="H94" s="715" t="s">
        <v>76</v>
      </c>
      <c r="I94" s="715">
        <v>0.34764079147640792</v>
      </c>
      <c r="J94" s="716"/>
      <c r="M94" s="269"/>
      <c r="N94" s="269"/>
    </row>
    <row r="95" spans="2:14" ht="16.5" thickBot="1" x14ac:dyDescent="0.3">
      <c r="B95" s="637"/>
      <c r="C95" s="635" t="s">
        <v>82</v>
      </c>
      <c r="D95" s="715">
        <v>0.39216607176404289</v>
      </c>
      <c r="E95" s="715">
        <v>0.51748133061778689</v>
      </c>
      <c r="F95" s="715">
        <v>0.48632218844984798</v>
      </c>
      <c r="G95" s="715">
        <v>0.375</v>
      </c>
      <c r="H95" s="715" t="s">
        <v>76</v>
      </c>
      <c r="I95" s="715">
        <v>0.36149162861491624</v>
      </c>
      <c r="J95" s="716"/>
      <c r="M95" s="269"/>
      <c r="N95" s="269"/>
    </row>
    <row r="96" spans="2:14" x14ac:dyDescent="0.25">
      <c r="B96" s="167">
        <v>2016</v>
      </c>
      <c r="C96" s="635" t="s">
        <v>79</v>
      </c>
      <c r="D96" s="715">
        <v>8.5820895522388058E-2</v>
      </c>
      <c r="E96" s="715">
        <v>3.7905236907730677E-2</v>
      </c>
      <c r="F96" s="715">
        <v>3.1039136302294199E-2</v>
      </c>
      <c r="G96" s="715">
        <v>5.3571428571428568E-2</v>
      </c>
      <c r="H96" s="715" t="s">
        <v>76</v>
      </c>
      <c r="I96" s="715">
        <v>9.1657366071428575E-2</v>
      </c>
      <c r="J96" s="716"/>
      <c r="M96" s="269"/>
      <c r="N96" s="269"/>
    </row>
    <row r="97" spans="2:14" x14ac:dyDescent="0.25">
      <c r="B97" s="593"/>
      <c r="C97" s="635" t="s">
        <v>80</v>
      </c>
      <c r="D97" s="715">
        <v>0.17409901710957407</v>
      </c>
      <c r="E97" s="715">
        <v>0.13516209476309229</v>
      </c>
      <c r="F97" s="715">
        <v>0.1349527665317139</v>
      </c>
      <c r="G97" s="715">
        <v>0.13392857142857142</v>
      </c>
      <c r="H97" s="715" t="s">
        <v>76</v>
      </c>
      <c r="I97" s="715">
        <v>0.19447544642857142</v>
      </c>
      <c r="J97" s="716"/>
      <c r="M97" s="273"/>
      <c r="N97" s="273"/>
    </row>
    <row r="98" spans="2:14" x14ac:dyDescent="0.25">
      <c r="B98" s="593"/>
      <c r="C98" s="635" t="s">
        <v>81</v>
      </c>
      <c r="D98" s="715">
        <v>0.34037131416090283</v>
      </c>
      <c r="E98" s="715">
        <v>0.30307564422277639</v>
      </c>
      <c r="F98" s="715">
        <v>0.32658569500674767</v>
      </c>
      <c r="G98" s="715">
        <v>0.4017857142857143</v>
      </c>
      <c r="H98" s="715" t="s">
        <v>76</v>
      </c>
      <c r="I98" s="715">
        <v>0.349609375</v>
      </c>
      <c r="J98" s="716"/>
      <c r="M98" s="269"/>
      <c r="N98" s="269"/>
    </row>
    <row r="99" spans="2:14" ht="16.5" thickBot="1" x14ac:dyDescent="0.3">
      <c r="B99" s="637"/>
      <c r="C99" s="635" t="s">
        <v>82</v>
      </c>
      <c r="D99" s="715">
        <v>0.39970877320713505</v>
      </c>
      <c r="E99" s="715">
        <v>0.52385702410640067</v>
      </c>
      <c r="F99" s="715">
        <v>0.50742240215924428</v>
      </c>
      <c r="G99" s="715">
        <v>0.4107142857142857</v>
      </c>
      <c r="H99" s="715" t="s">
        <v>76</v>
      </c>
      <c r="I99" s="715">
        <v>0.3642578125</v>
      </c>
      <c r="J99" s="716"/>
      <c r="M99" s="269"/>
      <c r="N99" s="269"/>
    </row>
    <row r="100" spans="2:14" x14ac:dyDescent="0.25">
      <c r="B100" s="167">
        <v>2017</v>
      </c>
      <c r="C100" s="635" t="s">
        <v>79</v>
      </c>
      <c r="D100" s="715">
        <v>7.8477690288713917E-2</v>
      </c>
      <c r="E100" s="715">
        <v>3.6581310276022606E-2</v>
      </c>
      <c r="F100" s="715">
        <v>2.9077117572692792E-2</v>
      </c>
      <c r="G100" s="715">
        <v>4.9261083743842365E-3</v>
      </c>
      <c r="H100" s="715" t="s">
        <v>76</v>
      </c>
      <c r="I100" s="715">
        <v>8.5661812934540199E-2</v>
      </c>
      <c r="J100" s="716"/>
      <c r="M100" s="269"/>
      <c r="N100" s="269"/>
    </row>
    <row r="101" spans="2:14" x14ac:dyDescent="0.25">
      <c r="B101" s="593"/>
      <c r="C101" s="635" t="s">
        <v>80</v>
      </c>
      <c r="D101" s="715">
        <v>0.17384076990376204</v>
      </c>
      <c r="E101" s="715">
        <v>0.13385433987362819</v>
      </c>
      <c r="F101" s="715">
        <v>0.12642225031605561</v>
      </c>
      <c r="G101" s="715">
        <v>9.8522167487684734E-2</v>
      </c>
      <c r="H101" s="715" t="s">
        <v>76</v>
      </c>
      <c r="I101" s="715">
        <v>0.19546110455201365</v>
      </c>
      <c r="J101" s="716"/>
      <c r="M101" s="271"/>
      <c r="N101" s="271"/>
    </row>
    <row r="102" spans="2:14" x14ac:dyDescent="0.25">
      <c r="B102" s="593"/>
      <c r="C102" s="635" t="s">
        <v>81</v>
      </c>
      <c r="D102" s="715">
        <v>0.33849518810148732</v>
      </c>
      <c r="E102" s="715">
        <v>0.30711672763551712</v>
      </c>
      <c r="F102" s="715">
        <v>0.34260429835651074</v>
      </c>
      <c r="G102" s="715">
        <v>0.37438423645320201</v>
      </c>
      <c r="H102" s="715" t="s">
        <v>76</v>
      </c>
      <c r="I102" s="715">
        <v>0.34684507411780141</v>
      </c>
      <c r="J102" s="716"/>
      <c r="M102" s="270"/>
      <c r="N102" s="270"/>
    </row>
    <row r="103" spans="2:14" ht="16.5" thickBot="1" x14ac:dyDescent="0.3">
      <c r="B103" s="637"/>
      <c r="C103" s="635" t="s">
        <v>82</v>
      </c>
      <c r="D103" s="715">
        <v>0.40918635170603679</v>
      </c>
      <c r="E103" s="715">
        <v>0.52244762221483199</v>
      </c>
      <c r="F103" s="715">
        <v>0.50189633375474085</v>
      </c>
      <c r="G103" s="715">
        <v>0.52216748768472909</v>
      </c>
      <c r="H103" s="715" t="s">
        <v>76</v>
      </c>
      <c r="I103" s="715">
        <v>0.37203200839564482</v>
      </c>
      <c r="J103" s="716"/>
      <c r="M103" s="269"/>
      <c r="N103" s="269"/>
    </row>
    <row r="104" spans="2:14" x14ac:dyDescent="0.25">
      <c r="B104" s="167">
        <v>2018</v>
      </c>
      <c r="C104" s="635" t="s">
        <v>79</v>
      </c>
      <c r="D104" s="715">
        <v>7.7194160093975506E-2</v>
      </c>
      <c r="E104" s="715">
        <v>3.6096256684491984E-2</v>
      </c>
      <c r="F104" s="715">
        <v>2.8028028028028031E-2</v>
      </c>
      <c r="G104" s="715">
        <v>3.2258064516129031E-2</v>
      </c>
      <c r="H104" s="715" t="s">
        <v>76</v>
      </c>
      <c r="I104" s="715">
        <v>8.4413350154834269E-2</v>
      </c>
      <c r="J104" s="716" t="s">
        <v>76</v>
      </c>
      <c r="M104" s="269"/>
      <c r="N104" s="269"/>
    </row>
    <row r="105" spans="2:14" x14ac:dyDescent="0.25">
      <c r="B105" s="593"/>
      <c r="C105" s="635" t="s">
        <v>80</v>
      </c>
      <c r="D105" s="715">
        <v>0.17158919281758686</v>
      </c>
      <c r="E105" s="715">
        <v>0.12416443850267381</v>
      </c>
      <c r="F105" s="715">
        <v>0.13113113113113115</v>
      </c>
      <c r="G105" s="715">
        <v>9.677419354838708E-2</v>
      </c>
      <c r="H105" s="715" t="s">
        <v>76</v>
      </c>
      <c r="I105" s="715">
        <v>0.18947126964101391</v>
      </c>
      <c r="J105" s="716" t="s">
        <v>76</v>
      </c>
      <c r="M105" s="274"/>
      <c r="N105" s="274"/>
    </row>
    <row r="106" spans="2:14" x14ac:dyDescent="0.25">
      <c r="B106" s="593"/>
      <c r="C106" s="635" t="s">
        <v>81</v>
      </c>
      <c r="D106" s="715">
        <v>0.34410135928847124</v>
      </c>
      <c r="E106" s="715">
        <v>0.30481283422459898</v>
      </c>
      <c r="F106" s="715">
        <v>0.35835835835835839</v>
      </c>
      <c r="G106" s="715">
        <v>0.48387096774193544</v>
      </c>
      <c r="H106" s="715" t="s">
        <v>76</v>
      </c>
      <c r="I106" s="715">
        <v>0.3605918109874986</v>
      </c>
      <c r="J106" s="716" t="s">
        <v>76</v>
      </c>
      <c r="M106" s="269"/>
      <c r="N106" s="269"/>
    </row>
    <row r="107" spans="2:14" ht="16.5" thickBot="1" x14ac:dyDescent="0.3">
      <c r="B107" s="637"/>
      <c r="C107" s="635" t="s">
        <v>82</v>
      </c>
      <c r="D107" s="715">
        <v>0.40711528779996647</v>
      </c>
      <c r="E107" s="715">
        <v>0.53492647058823528</v>
      </c>
      <c r="F107" s="715">
        <v>0.48248248248248254</v>
      </c>
      <c r="G107" s="715">
        <v>0.38709677419354832</v>
      </c>
      <c r="H107" s="715" t="s">
        <v>76</v>
      </c>
      <c r="I107" s="715">
        <v>0.3655235692166533</v>
      </c>
      <c r="J107" s="716" t="s">
        <v>76</v>
      </c>
      <c r="M107" s="274"/>
      <c r="N107" s="274"/>
    </row>
    <row r="108" spans="2:14" x14ac:dyDescent="0.25">
      <c r="B108" s="167">
        <v>2019</v>
      </c>
      <c r="C108" s="635" t="s">
        <v>79</v>
      </c>
      <c r="D108" s="715">
        <v>7.4858069748580697E-2</v>
      </c>
      <c r="E108" s="715">
        <v>3.545633617859488E-2</v>
      </c>
      <c r="F108" s="715">
        <v>2.8061224489795918E-2</v>
      </c>
      <c r="G108" s="715">
        <v>2.3809523809523808E-2</v>
      </c>
      <c r="H108" s="715" t="s">
        <v>76</v>
      </c>
      <c r="I108" s="715">
        <v>8.2717092753010771E-2</v>
      </c>
      <c r="J108" s="716" t="s">
        <v>76</v>
      </c>
      <c r="M108" s="269"/>
      <c r="N108" s="269"/>
    </row>
    <row r="109" spans="2:14" x14ac:dyDescent="0.25">
      <c r="B109" s="593"/>
      <c r="C109" s="635" t="s">
        <v>80</v>
      </c>
      <c r="D109" s="715">
        <v>0.17096512570965125</v>
      </c>
      <c r="E109" s="715">
        <v>0.12803676953381485</v>
      </c>
      <c r="F109" s="715">
        <v>0.13690476190476189</v>
      </c>
      <c r="G109" s="715">
        <v>0.14285714285714285</v>
      </c>
      <c r="H109" s="715" t="s">
        <v>76</v>
      </c>
      <c r="I109" s="715">
        <v>0.18793577012465668</v>
      </c>
      <c r="J109" s="716" t="s">
        <v>76</v>
      </c>
      <c r="M109" s="274"/>
      <c r="N109" s="274"/>
    </row>
    <row r="110" spans="2:14" x14ac:dyDescent="0.25">
      <c r="B110" s="593"/>
      <c r="C110" s="635" t="s">
        <v>81</v>
      </c>
      <c r="D110" s="715">
        <v>0.35279805352798049</v>
      </c>
      <c r="E110" s="715">
        <v>0.30039395929087331</v>
      </c>
      <c r="F110" s="715">
        <v>0.36564625850340138</v>
      </c>
      <c r="G110" s="715">
        <v>0.35714285714285715</v>
      </c>
      <c r="H110" s="715" t="s">
        <v>76</v>
      </c>
      <c r="I110" s="715">
        <v>0.36446228607648429</v>
      </c>
      <c r="J110" s="716" t="s">
        <v>76</v>
      </c>
      <c r="M110" s="269"/>
      <c r="N110" s="269"/>
    </row>
    <row r="111" spans="2:14" ht="16.5" thickBot="1" x14ac:dyDescent="0.3">
      <c r="B111" s="637"/>
      <c r="C111" s="635" t="s">
        <v>82</v>
      </c>
      <c r="D111" s="715">
        <v>0.40137875101378745</v>
      </c>
      <c r="E111" s="715">
        <v>0.53611293499671708</v>
      </c>
      <c r="F111" s="715">
        <v>0.46938775510204084</v>
      </c>
      <c r="G111" s="715">
        <v>0.47619047619047622</v>
      </c>
      <c r="H111" s="715" t="s">
        <v>76</v>
      </c>
      <c r="I111" s="715">
        <v>0.36488485104584834</v>
      </c>
      <c r="J111" s="716" t="s">
        <v>76</v>
      </c>
      <c r="M111" s="269"/>
      <c r="N111" s="269"/>
    </row>
    <row r="112" spans="2:14" x14ac:dyDescent="0.25">
      <c r="B112" s="167">
        <v>2020</v>
      </c>
      <c r="C112" s="635" t="s">
        <v>79</v>
      </c>
      <c r="D112" s="715">
        <v>7.4927019137204023E-2</v>
      </c>
      <c r="E112" s="715">
        <v>3.5515906413061772E-2</v>
      </c>
      <c r="F112" s="715">
        <v>2.3498694516971275E-2</v>
      </c>
      <c r="G112" s="715">
        <v>2.4390243902439025E-2</v>
      </c>
      <c r="H112" s="715" t="s">
        <v>76</v>
      </c>
      <c r="I112" s="715">
        <v>7.921178421617403E-2</v>
      </c>
      <c r="J112" s="716" t="s">
        <v>76</v>
      </c>
      <c r="M112" s="271"/>
      <c r="N112" s="271"/>
    </row>
    <row r="113" spans="2:14" x14ac:dyDescent="0.25">
      <c r="B113" s="593"/>
      <c r="C113" s="635" t="s">
        <v>80</v>
      </c>
      <c r="D113" s="715">
        <v>0.17093739863769056</v>
      </c>
      <c r="E113" s="715">
        <v>0.12640969533748525</v>
      </c>
      <c r="F113" s="715">
        <v>0.14186248912097477</v>
      </c>
      <c r="G113" s="715">
        <v>0.17073170731707318</v>
      </c>
      <c r="H113" s="715" t="s">
        <v>76</v>
      </c>
      <c r="I113" s="715">
        <v>0.19188371866159401</v>
      </c>
      <c r="J113" s="716" t="s">
        <v>76</v>
      </c>
      <c r="M113" s="270"/>
      <c r="N113" s="270"/>
    </row>
    <row r="114" spans="2:14" x14ac:dyDescent="0.25">
      <c r="B114" s="593"/>
      <c r="C114" s="635" t="s">
        <v>81</v>
      </c>
      <c r="D114" s="715">
        <v>0.35274083684722674</v>
      </c>
      <c r="E114" s="715">
        <v>0.30550412388486786</v>
      </c>
      <c r="F114" s="715">
        <v>0.36727589208006961</v>
      </c>
      <c r="G114" s="715">
        <v>0.43902439024390238</v>
      </c>
      <c r="H114" s="715" t="s">
        <v>76</v>
      </c>
      <c r="I114" s="715">
        <v>0.36689103502097353</v>
      </c>
      <c r="J114" s="716" t="s">
        <v>76</v>
      </c>
    </row>
    <row r="115" spans="2:14" ht="16.5" thickBot="1" x14ac:dyDescent="0.3">
      <c r="B115" s="637"/>
      <c r="C115" s="635" t="s">
        <v>82</v>
      </c>
      <c r="D115" s="715">
        <v>0.40139474537787867</v>
      </c>
      <c r="E115" s="715">
        <v>0.53257027436458504</v>
      </c>
      <c r="F115" s="715">
        <v>0.46736292428198434</v>
      </c>
      <c r="G115" s="715">
        <v>0.36585365853658536</v>
      </c>
      <c r="H115" s="715" t="s">
        <v>76</v>
      </c>
      <c r="I115" s="715">
        <v>0.3620134621012584</v>
      </c>
      <c r="J115" s="716" t="s">
        <v>76</v>
      </c>
    </row>
    <row r="116" spans="2:14" x14ac:dyDescent="0.25">
      <c r="B116" s="167">
        <v>2021</v>
      </c>
      <c r="C116" s="635" t="s">
        <v>79</v>
      </c>
      <c r="D116" s="715">
        <v>6.537088456961522E-2</v>
      </c>
      <c r="E116" s="715">
        <v>2.8997795489231811E-2</v>
      </c>
      <c r="F116" s="715">
        <v>2.367941712204007E-2</v>
      </c>
      <c r="G116" s="715">
        <v>0</v>
      </c>
      <c r="H116" s="715">
        <v>4.4217687074829932E-2</v>
      </c>
      <c r="I116" s="715">
        <v>7.1312026106152226E-2</v>
      </c>
      <c r="J116" s="716" t="s">
        <v>76</v>
      </c>
    </row>
    <row r="117" spans="2:14" x14ac:dyDescent="0.25">
      <c r="B117" s="593"/>
      <c r="C117" s="635" t="s">
        <v>80</v>
      </c>
      <c r="D117" s="715">
        <v>0.17429591431971439</v>
      </c>
      <c r="E117" s="715">
        <v>0.12786162455485839</v>
      </c>
      <c r="F117" s="715">
        <v>0.14207650273224043</v>
      </c>
      <c r="G117" s="715">
        <v>0.1</v>
      </c>
      <c r="H117" s="715">
        <v>0.24829931972789115</v>
      </c>
      <c r="I117" s="715">
        <v>0.19349265764468757</v>
      </c>
      <c r="J117" s="716" t="s">
        <v>76</v>
      </c>
    </row>
    <row r="118" spans="2:14" x14ac:dyDescent="0.25">
      <c r="B118" s="593"/>
      <c r="C118" s="635" t="s">
        <v>81</v>
      </c>
      <c r="D118" s="715">
        <v>0.36231654105513683</v>
      </c>
      <c r="E118" s="715">
        <v>0.3206715278955401</v>
      </c>
      <c r="F118" s="715">
        <v>0.41438979963570127</v>
      </c>
      <c r="G118" s="715">
        <v>0.5</v>
      </c>
      <c r="H118" s="715">
        <v>0.42176870748299317</v>
      </c>
      <c r="I118" s="715">
        <v>0.36903733563681734</v>
      </c>
      <c r="J118" s="716" t="s">
        <v>76</v>
      </c>
    </row>
    <row r="119" spans="2:14" ht="16.5" thickBot="1" x14ac:dyDescent="0.3">
      <c r="B119" s="637"/>
      <c r="C119" s="635" t="s">
        <v>82</v>
      </c>
      <c r="D119" s="715">
        <v>0.39801666005553349</v>
      </c>
      <c r="E119" s="715">
        <v>0.52246905206036964</v>
      </c>
      <c r="F119" s="715">
        <v>0.41985428051001816</v>
      </c>
      <c r="G119" s="715">
        <v>0.4</v>
      </c>
      <c r="H119" s="715">
        <v>0.2857142857142857</v>
      </c>
      <c r="I119" s="715">
        <v>0.36615798061234278</v>
      </c>
      <c r="J119" s="716" t="s">
        <v>76</v>
      </c>
    </row>
    <row r="120" spans="2:14" x14ac:dyDescent="0.25">
      <c r="B120" s="167">
        <v>2022</v>
      </c>
      <c r="C120" s="635" t="s">
        <v>79</v>
      </c>
      <c r="D120" s="715">
        <v>6.2027585132081349E-2</v>
      </c>
      <c r="E120" s="715">
        <v>2.5730180806675936E-2</v>
      </c>
      <c r="F120" s="715">
        <v>2.4427480916030534E-2</v>
      </c>
      <c r="G120" s="715">
        <v>0</v>
      </c>
      <c r="H120" s="715">
        <v>7.6086956521739121E-2</v>
      </c>
      <c r="I120" s="715">
        <v>6.2712956994198363E-2</v>
      </c>
      <c r="J120" s="716" t="s">
        <v>76</v>
      </c>
    </row>
    <row r="121" spans="2:14" x14ac:dyDescent="0.25">
      <c r="B121" s="593"/>
      <c r="C121" s="635" t="s">
        <v>80</v>
      </c>
      <c r="D121" s="715">
        <v>0.16971869399205172</v>
      </c>
      <c r="E121" s="715">
        <v>0.12308762169680111</v>
      </c>
      <c r="F121" s="715">
        <v>0.11832061068702289</v>
      </c>
      <c r="G121" s="715">
        <v>0.11428571428571428</v>
      </c>
      <c r="H121" s="715">
        <v>0.25</v>
      </c>
      <c r="I121" s="715">
        <v>0.184823648586426</v>
      </c>
      <c r="J121" s="716" t="s">
        <v>76</v>
      </c>
    </row>
    <row r="122" spans="2:14" x14ac:dyDescent="0.25">
      <c r="B122" s="593"/>
      <c r="C122" s="635" t="s">
        <v>81</v>
      </c>
      <c r="D122" s="715">
        <v>0.36258084625574688</v>
      </c>
      <c r="E122" s="715">
        <v>0.33257997218358831</v>
      </c>
      <c r="F122" s="715">
        <v>0.41908396946564885</v>
      </c>
      <c r="G122" s="715">
        <v>0.4</v>
      </c>
      <c r="H122" s="715">
        <v>0.42934782608695649</v>
      </c>
      <c r="I122" s="715">
        <v>0.3735150566350493</v>
      </c>
      <c r="J122" s="716" t="s">
        <v>76</v>
      </c>
    </row>
    <row r="123" spans="2:14" ht="16.5" thickBot="1" x14ac:dyDescent="0.3">
      <c r="B123" s="637"/>
      <c r="C123" s="635" t="s">
        <v>82</v>
      </c>
      <c r="D123" s="715">
        <v>0.40567287462011997</v>
      </c>
      <c r="E123" s="715">
        <v>0.51860222531293454</v>
      </c>
      <c r="F123" s="715">
        <v>0.43816793893129768</v>
      </c>
      <c r="G123" s="715">
        <v>0.48571428571428571</v>
      </c>
      <c r="H123" s="715">
        <v>0.24456521739130432</v>
      </c>
      <c r="I123" s="715">
        <v>0.37894833778432641</v>
      </c>
      <c r="J123" s="716" t="s">
        <v>76</v>
      </c>
    </row>
    <row r="124" spans="2:14" x14ac:dyDescent="0.25">
      <c r="B124" s="167">
        <v>2023</v>
      </c>
      <c r="C124" s="635" t="s">
        <v>79</v>
      </c>
      <c r="D124" s="715">
        <v>5.9796630748216728E-2</v>
      </c>
      <c r="E124" s="715">
        <v>2.4176954732510289E-2</v>
      </c>
      <c r="F124" s="715">
        <v>1.9342359767891684E-2</v>
      </c>
      <c r="G124" s="715">
        <v>3.2258064516129031E-2</v>
      </c>
      <c r="H124" s="715">
        <v>6.535947712418301E-2</v>
      </c>
      <c r="I124" s="715">
        <v>6.1237260861791529E-2</v>
      </c>
      <c r="J124" s="716" t="s">
        <v>76</v>
      </c>
    </row>
    <row r="125" spans="2:14" x14ac:dyDescent="0.25">
      <c r="B125" s="593"/>
      <c r="C125" s="635" t="s">
        <v>80</v>
      </c>
      <c r="D125" s="715">
        <v>0.16891789345879496</v>
      </c>
      <c r="E125" s="715">
        <v>0.12585733882030178</v>
      </c>
      <c r="F125" s="715">
        <v>0.13088330109606708</v>
      </c>
      <c r="G125" s="715">
        <v>6.4516129032258063E-2</v>
      </c>
      <c r="H125" s="715">
        <v>0.2570806100217865</v>
      </c>
      <c r="I125" s="715">
        <v>0.18174503844090828</v>
      </c>
      <c r="J125" s="716" t="s">
        <v>76</v>
      </c>
    </row>
    <row r="126" spans="2:14" x14ac:dyDescent="0.25">
      <c r="B126" s="593"/>
      <c r="C126" s="635" t="s">
        <v>81</v>
      </c>
      <c r="D126" s="715">
        <v>0.36044923357110337</v>
      </c>
      <c r="E126" s="715">
        <v>0.33230452674897121</v>
      </c>
      <c r="F126" s="715">
        <v>0.3971631205673759</v>
      </c>
      <c r="G126" s="715">
        <v>0.38709677419354832</v>
      </c>
      <c r="H126" s="715">
        <v>0.46187363834422662</v>
      </c>
      <c r="I126" s="715">
        <v>0.37073127123189697</v>
      </c>
      <c r="J126" s="716" t="s">
        <v>76</v>
      </c>
    </row>
    <row r="127" spans="2:14" ht="16.5" thickBot="1" x14ac:dyDescent="0.3">
      <c r="B127" s="637"/>
      <c r="C127" s="635" t="s">
        <v>82</v>
      </c>
      <c r="D127" s="715">
        <v>0.41083624222188497</v>
      </c>
      <c r="E127" s="715">
        <v>0.51766117969821679</v>
      </c>
      <c r="F127" s="715">
        <v>0.45261121856866537</v>
      </c>
      <c r="G127" s="715">
        <v>0.5161290322580645</v>
      </c>
      <c r="H127" s="715">
        <v>0.21568627450980393</v>
      </c>
      <c r="I127" s="715">
        <v>0.38628642946540315</v>
      </c>
      <c r="J127" s="716" t="s">
        <v>76</v>
      </c>
    </row>
    <row r="128" spans="2:14" x14ac:dyDescent="0.25">
      <c r="B128" s="167">
        <v>2024</v>
      </c>
      <c r="C128" s="635" t="s">
        <v>79</v>
      </c>
      <c r="D128" s="715">
        <v>5.5772489501215654E-2</v>
      </c>
      <c r="E128" s="715">
        <v>2.411275258957378E-2</v>
      </c>
      <c r="F128" s="715">
        <v>1.2903225806451615E-2</v>
      </c>
      <c r="G128" s="715">
        <v>0</v>
      </c>
      <c r="H128" s="715">
        <v>6.6532258064516125E-2</v>
      </c>
      <c r="I128" s="715">
        <v>6.0310951648727143E-2</v>
      </c>
      <c r="J128" s="716" t="s">
        <v>76</v>
      </c>
    </row>
    <row r="129" spans="2:10" x14ac:dyDescent="0.25">
      <c r="B129" s="593"/>
      <c r="C129" s="635" t="s">
        <v>80</v>
      </c>
      <c r="D129" s="715">
        <v>0.16554925219185146</v>
      </c>
      <c r="E129" s="715">
        <v>0.12531839021905247</v>
      </c>
      <c r="F129" s="715">
        <v>0.12903225806451613</v>
      </c>
      <c r="G129" s="715">
        <v>0.17142857142857143</v>
      </c>
      <c r="H129" s="715">
        <v>0.27822580645161288</v>
      </c>
      <c r="I129" s="715">
        <v>0.17691781992140782</v>
      </c>
      <c r="J129" s="716" t="s">
        <v>76</v>
      </c>
    </row>
    <row r="130" spans="2:10" x14ac:dyDescent="0.25">
      <c r="B130" s="593"/>
      <c r="C130" s="635" t="s">
        <v>81</v>
      </c>
      <c r="D130" s="715">
        <v>0.34833861342370886</v>
      </c>
      <c r="E130" s="715">
        <v>0.3105790456783834</v>
      </c>
      <c r="F130" s="715">
        <v>0.36539589442815251</v>
      </c>
      <c r="G130" s="715">
        <v>0.48571428571428571</v>
      </c>
      <c r="H130" s="715">
        <v>0.41129032258064513</v>
      </c>
      <c r="I130" s="715">
        <v>0.36109687339825725</v>
      </c>
      <c r="J130" s="716" t="s">
        <v>76</v>
      </c>
    </row>
    <row r="131" spans="2:10" x14ac:dyDescent="0.25">
      <c r="B131" s="593"/>
      <c r="C131" s="636" t="s">
        <v>82</v>
      </c>
      <c r="D131" s="717">
        <v>0.43033964488322402</v>
      </c>
      <c r="E131" s="717">
        <v>0.5399898115129903</v>
      </c>
      <c r="F131" s="717">
        <v>0.49266862170087983</v>
      </c>
      <c r="G131" s="717">
        <v>0.34285714285714286</v>
      </c>
      <c r="H131" s="717">
        <v>0.24395161290322581</v>
      </c>
      <c r="I131" s="717">
        <v>0.4016743550316077</v>
      </c>
      <c r="J131" s="718" t="s">
        <v>76</v>
      </c>
    </row>
    <row r="132" spans="2:10" x14ac:dyDescent="0.25">
      <c r="B132" s="822" t="s">
        <v>771</v>
      </c>
    </row>
    <row r="133" spans="2:10" x14ac:dyDescent="0.25">
      <c r="B133" s="823" t="s">
        <v>1151</v>
      </c>
    </row>
    <row r="134" spans="2:10" x14ac:dyDescent="0.25">
      <c r="B134" s="264"/>
    </row>
    <row r="135" spans="2:10" ht="18" x14ac:dyDescent="0.25">
      <c r="B135" s="261" t="s">
        <v>966</v>
      </c>
    </row>
    <row r="136" spans="2:10" ht="51.75" thickBot="1" x14ac:dyDescent="0.3">
      <c r="B136" s="592"/>
      <c r="C136" s="748" t="s">
        <v>1014</v>
      </c>
      <c r="D136" s="748" t="s">
        <v>1015</v>
      </c>
      <c r="E136" s="748" t="s">
        <v>1016</v>
      </c>
      <c r="F136" s="592" t="s">
        <v>66</v>
      </c>
      <c r="G136" s="592" t="s">
        <v>77</v>
      </c>
      <c r="H136" s="592" t="s">
        <v>75</v>
      </c>
      <c r="I136" s="595" t="s">
        <v>78</v>
      </c>
    </row>
    <row r="137" spans="2:10" x14ac:dyDescent="0.25">
      <c r="B137" s="167">
        <v>2011</v>
      </c>
      <c r="C137" s="160">
        <v>557.11999999999989</v>
      </c>
      <c r="D137" s="160">
        <v>2591.2999999999997</v>
      </c>
      <c r="E137" s="160">
        <v>29.099999999999998</v>
      </c>
      <c r="F137" s="160" t="s">
        <v>94</v>
      </c>
      <c r="G137" s="160" t="s">
        <v>76</v>
      </c>
      <c r="H137" s="160" t="s">
        <v>94</v>
      </c>
      <c r="I137" s="305"/>
    </row>
    <row r="138" spans="2:10" ht="26.25" thickBot="1" x14ac:dyDescent="0.3">
      <c r="B138" s="638" t="s">
        <v>622</v>
      </c>
      <c r="C138" s="630"/>
      <c r="D138" s="630"/>
      <c r="E138" s="630"/>
      <c r="F138" s="630"/>
      <c r="G138" s="630"/>
      <c r="H138" s="630"/>
      <c r="I138" s="631"/>
    </row>
    <row r="139" spans="2:10" x14ac:dyDescent="0.25">
      <c r="B139" s="167">
        <v>2012</v>
      </c>
      <c r="C139" s="160">
        <v>651.84</v>
      </c>
      <c r="D139" s="160">
        <v>2655.6600000000021</v>
      </c>
      <c r="E139" s="160">
        <v>14.61</v>
      </c>
      <c r="F139" s="160" t="s">
        <v>94</v>
      </c>
      <c r="G139" s="160" t="s">
        <v>76</v>
      </c>
      <c r="H139" s="160" t="s">
        <v>94</v>
      </c>
      <c r="I139" s="305"/>
    </row>
    <row r="140" spans="2:10" ht="26.25" thickBot="1" x14ac:dyDescent="0.3">
      <c r="B140" s="638" t="s">
        <v>622</v>
      </c>
      <c r="C140" s="630">
        <f t="shared" ref="C140:H140" si="12">IFERROR((C139-C137)/ABS(C137), "")</f>
        <v>0.17001723147616341</v>
      </c>
      <c r="D140" s="630">
        <f t="shared" si="12"/>
        <v>2.4836954424421104E-2</v>
      </c>
      <c r="E140" s="630">
        <f t="shared" si="12"/>
        <v>-0.49793814432989691</v>
      </c>
      <c r="F140" s="630" t="str">
        <f t="shared" si="12"/>
        <v/>
      </c>
      <c r="G140" s="630" t="str">
        <f t="shared" si="12"/>
        <v/>
      </c>
      <c r="H140" s="630" t="str">
        <f t="shared" si="12"/>
        <v/>
      </c>
      <c r="I140" s="631"/>
    </row>
    <row r="141" spans="2:10" x14ac:dyDescent="0.25">
      <c r="B141" s="167">
        <v>2013</v>
      </c>
      <c r="C141" s="160">
        <v>706.09112999999979</v>
      </c>
      <c r="D141" s="160">
        <v>2857.3470000000011</v>
      </c>
      <c r="E141" s="160">
        <v>33.14</v>
      </c>
      <c r="F141" s="160" t="s">
        <v>94</v>
      </c>
      <c r="G141" s="160" t="s">
        <v>76</v>
      </c>
      <c r="H141" s="160" t="s">
        <v>94</v>
      </c>
      <c r="I141" s="305"/>
    </row>
    <row r="142" spans="2:10" ht="26.25" thickBot="1" x14ac:dyDescent="0.3">
      <c r="B142" s="638" t="s">
        <v>622</v>
      </c>
      <c r="C142" s="630">
        <f t="shared" ref="C142:H142" si="13">IFERROR((C141-C139)/ABS(C139), "")</f>
        <v>8.3227678571428196E-2</v>
      </c>
      <c r="D142" s="630">
        <f t="shared" si="13"/>
        <v>7.5946092496780013E-2</v>
      </c>
      <c r="E142" s="630">
        <f t="shared" si="13"/>
        <v>1.268309377138946</v>
      </c>
      <c r="F142" s="630" t="str">
        <f t="shared" si="13"/>
        <v/>
      </c>
      <c r="G142" s="630" t="str">
        <f t="shared" si="13"/>
        <v/>
      </c>
      <c r="H142" s="630" t="str">
        <f t="shared" si="13"/>
        <v/>
      </c>
      <c r="I142" s="631"/>
    </row>
    <row r="143" spans="2:10" x14ac:dyDescent="0.25">
      <c r="B143" s="167">
        <v>2014</v>
      </c>
      <c r="C143" s="160">
        <v>757.58591999999965</v>
      </c>
      <c r="D143" s="160">
        <v>2824.8</v>
      </c>
      <c r="E143" s="160">
        <v>36.200000000000003</v>
      </c>
      <c r="F143" s="160" t="s">
        <v>94</v>
      </c>
      <c r="G143" s="160" t="s">
        <v>76</v>
      </c>
      <c r="H143" s="160" t="s">
        <v>94</v>
      </c>
      <c r="I143" s="305"/>
    </row>
    <row r="144" spans="2:10" ht="26.25" thickBot="1" x14ac:dyDescent="0.3">
      <c r="B144" s="638" t="s">
        <v>622</v>
      </c>
      <c r="C144" s="630">
        <f t="shared" ref="C144:H144" si="14">IFERROR((C143-C141)/ABS(C141), "")</f>
        <v>7.2929382358902978E-2</v>
      </c>
      <c r="D144" s="630">
        <f t="shared" si="14"/>
        <v>-1.1390636139048187E-2</v>
      </c>
      <c r="E144" s="630">
        <f t="shared" si="14"/>
        <v>9.2335546167773147E-2</v>
      </c>
      <c r="F144" s="630" t="str">
        <f t="shared" si="14"/>
        <v/>
      </c>
      <c r="G144" s="630" t="str">
        <f t="shared" si="14"/>
        <v/>
      </c>
      <c r="H144" s="630" t="str">
        <f t="shared" si="14"/>
        <v/>
      </c>
      <c r="I144" s="631"/>
    </row>
    <row r="145" spans="2:12" x14ac:dyDescent="0.25">
      <c r="B145" s="167">
        <v>2015</v>
      </c>
      <c r="C145" s="160">
        <v>799.26505000000009</v>
      </c>
      <c r="D145" s="160">
        <v>2836.7400000000007</v>
      </c>
      <c r="E145" s="160">
        <v>49.366300000000003</v>
      </c>
      <c r="F145" s="160" t="s">
        <v>94</v>
      </c>
      <c r="G145" s="160" t="s">
        <v>76</v>
      </c>
      <c r="H145" s="160" t="s">
        <v>94</v>
      </c>
      <c r="I145" s="305"/>
    </row>
    <row r="146" spans="2:12" ht="26.25" thickBot="1" x14ac:dyDescent="0.3">
      <c r="B146" s="638" t="s">
        <v>622</v>
      </c>
      <c r="C146" s="630">
        <f t="shared" ref="C146:H146" si="15">IFERROR((C145-C143)/ABS(C143), "")</f>
        <v>5.5015713597212128E-2</v>
      </c>
      <c r="D146" s="630">
        <f t="shared" si="15"/>
        <v>4.2268479184368836E-3</v>
      </c>
      <c r="E146" s="630">
        <f t="shared" si="15"/>
        <v>0.36370994475138119</v>
      </c>
      <c r="F146" s="630" t="str">
        <f t="shared" si="15"/>
        <v/>
      </c>
      <c r="G146" s="630" t="str">
        <f t="shared" si="15"/>
        <v/>
      </c>
      <c r="H146" s="630" t="str">
        <f t="shared" si="15"/>
        <v/>
      </c>
      <c r="I146" s="631"/>
    </row>
    <row r="147" spans="2:12" x14ac:dyDescent="0.25">
      <c r="B147" s="167">
        <v>2016</v>
      </c>
      <c r="C147" s="160">
        <v>854.54406000000006</v>
      </c>
      <c r="D147" s="160">
        <v>2918.69</v>
      </c>
      <c r="E147" s="160">
        <v>51.37</v>
      </c>
      <c r="F147" s="160" t="s">
        <v>94</v>
      </c>
      <c r="G147" s="160" t="s">
        <v>76</v>
      </c>
      <c r="H147" s="160" t="s">
        <v>94</v>
      </c>
      <c r="I147" s="305"/>
    </row>
    <row r="148" spans="2:12" ht="26.25" thickBot="1" x14ac:dyDescent="0.3">
      <c r="B148" s="638" t="s">
        <v>622</v>
      </c>
      <c r="C148" s="630">
        <f t="shared" ref="C148:H148" si="16">IFERROR((C147-C145)/ABS(C145), "")</f>
        <v>6.916230104143796E-2</v>
      </c>
      <c r="D148" s="630">
        <f t="shared" si="16"/>
        <v>2.8888794884268331E-2</v>
      </c>
      <c r="E148" s="630">
        <f t="shared" si="16"/>
        <v>4.0588417604722142E-2</v>
      </c>
      <c r="F148" s="630" t="str">
        <f t="shared" si="16"/>
        <v/>
      </c>
      <c r="G148" s="630" t="str">
        <f t="shared" si="16"/>
        <v/>
      </c>
      <c r="H148" s="630" t="str">
        <f t="shared" si="16"/>
        <v/>
      </c>
      <c r="I148" s="631"/>
    </row>
    <row r="149" spans="2:12" x14ac:dyDescent="0.25">
      <c r="B149" s="167">
        <v>2017</v>
      </c>
      <c r="C149" s="160">
        <v>851.21726000000024</v>
      </c>
      <c r="D149" s="160">
        <v>2975.4199999999992</v>
      </c>
      <c r="E149" s="160">
        <v>54.689999999999991</v>
      </c>
      <c r="F149" s="160" t="s">
        <v>94</v>
      </c>
      <c r="G149" s="160" t="s">
        <v>76</v>
      </c>
      <c r="H149" s="160" t="s">
        <v>94</v>
      </c>
      <c r="I149" s="305"/>
    </row>
    <row r="150" spans="2:12" ht="26.25" thickBot="1" x14ac:dyDescent="0.3">
      <c r="B150" s="638" t="s">
        <v>622</v>
      </c>
      <c r="C150" s="630">
        <f t="shared" ref="C150:H150" si="17">IFERROR((C149-C147)/ABS(C147), "")</f>
        <v>-3.8930701829462378E-3</v>
      </c>
      <c r="D150" s="630">
        <f t="shared" si="17"/>
        <v>1.9436802126981321E-2</v>
      </c>
      <c r="E150" s="630">
        <f t="shared" si="17"/>
        <v>6.4629160988903894E-2</v>
      </c>
      <c r="F150" s="630" t="str">
        <f t="shared" si="17"/>
        <v/>
      </c>
      <c r="G150" s="630" t="str">
        <f t="shared" si="17"/>
        <v/>
      </c>
      <c r="H150" s="630" t="str">
        <f t="shared" si="17"/>
        <v/>
      </c>
      <c r="I150" s="631"/>
      <c r="L150" s="268"/>
    </row>
    <row r="151" spans="2:12" x14ac:dyDescent="0.25">
      <c r="B151" s="167">
        <v>2018</v>
      </c>
      <c r="C151" s="160">
        <v>872.03520000000003</v>
      </c>
      <c r="D151" s="160">
        <v>3077.5299999999997</v>
      </c>
      <c r="E151" s="160">
        <v>89.820000000000007</v>
      </c>
      <c r="F151" s="160" t="s">
        <v>94</v>
      </c>
      <c r="G151" s="160" t="s">
        <v>76</v>
      </c>
      <c r="H151" s="160" t="s">
        <v>94</v>
      </c>
      <c r="I151" s="305" t="s">
        <v>76</v>
      </c>
    </row>
    <row r="152" spans="2:12" ht="26.25" thickBot="1" x14ac:dyDescent="0.3">
      <c r="B152" s="638" t="s">
        <v>622</v>
      </c>
      <c r="C152" s="630">
        <f t="shared" ref="C152:I152" si="18">IFERROR((C151-C149)/ABS(C149), "")</f>
        <v>2.4456670439224632E-2</v>
      </c>
      <c r="D152" s="630">
        <f t="shared" si="18"/>
        <v>3.4317844203507607E-2</v>
      </c>
      <c r="E152" s="630">
        <f t="shared" si="18"/>
        <v>0.64234777838727419</v>
      </c>
      <c r="F152" s="630" t="str">
        <f t="shared" si="18"/>
        <v/>
      </c>
      <c r="G152" s="630" t="str">
        <f t="shared" si="18"/>
        <v/>
      </c>
      <c r="H152" s="630" t="str">
        <f t="shared" si="18"/>
        <v/>
      </c>
      <c r="I152" s="631" t="str">
        <f t="shared" si="18"/>
        <v/>
      </c>
    </row>
    <row r="153" spans="2:12" x14ac:dyDescent="0.25">
      <c r="B153" s="167">
        <v>2019</v>
      </c>
      <c r="C153" s="160">
        <v>924.60999999999967</v>
      </c>
      <c r="D153" s="160">
        <v>3077.7800000000007</v>
      </c>
      <c r="E153" s="160">
        <v>106.27</v>
      </c>
      <c r="F153" s="160" t="s">
        <v>94</v>
      </c>
      <c r="G153" s="160" t="s">
        <v>76</v>
      </c>
      <c r="H153" s="160" t="s">
        <v>94</v>
      </c>
      <c r="I153" s="305" t="s">
        <v>76</v>
      </c>
    </row>
    <row r="154" spans="2:12" ht="26.25" thickBot="1" x14ac:dyDescent="0.3">
      <c r="B154" s="638" t="s">
        <v>622</v>
      </c>
      <c r="C154" s="630">
        <f t="shared" ref="C154:I154" si="19">IFERROR((C153-C151)/ABS(C151), "")</f>
        <v>6.0289768119451644E-2</v>
      </c>
      <c r="D154" s="630">
        <f t="shared" si="19"/>
        <v>8.1233976598411555E-5</v>
      </c>
      <c r="E154" s="630">
        <f t="shared" si="19"/>
        <v>0.18314406590959684</v>
      </c>
      <c r="F154" s="630" t="str">
        <f t="shared" si="19"/>
        <v/>
      </c>
      <c r="G154" s="630" t="str">
        <f t="shared" si="19"/>
        <v/>
      </c>
      <c r="H154" s="630" t="str">
        <f t="shared" si="19"/>
        <v/>
      </c>
      <c r="I154" s="631" t="str">
        <f t="shared" si="19"/>
        <v/>
      </c>
    </row>
    <row r="155" spans="2:12" x14ac:dyDescent="0.25">
      <c r="B155" s="167">
        <v>2020</v>
      </c>
      <c r="C155" s="160">
        <v>983.05000000000007</v>
      </c>
      <c r="D155" s="160">
        <v>3064.4899999999989</v>
      </c>
      <c r="E155" s="160">
        <v>109.33</v>
      </c>
      <c r="F155" s="160" t="s">
        <v>94</v>
      </c>
      <c r="G155" s="160" t="s">
        <v>76</v>
      </c>
      <c r="H155" s="160" t="s">
        <v>94</v>
      </c>
      <c r="I155" s="305" t="s">
        <v>76</v>
      </c>
    </row>
    <row r="156" spans="2:12" ht="26.25" thickBot="1" x14ac:dyDescent="0.3">
      <c r="B156" s="638" t="s">
        <v>622</v>
      </c>
      <c r="C156" s="630">
        <f t="shared" ref="C156:I156" si="20">IFERROR((C155-C153)/ABS(C153), "")</f>
        <v>6.3205026984350612E-2</v>
      </c>
      <c r="D156" s="630">
        <f t="shared" si="20"/>
        <v>-4.3180474237930521E-3</v>
      </c>
      <c r="E156" s="630">
        <f t="shared" si="20"/>
        <v>2.8794579843794132E-2</v>
      </c>
      <c r="F156" s="630" t="str">
        <f t="shared" si="20"/>
        <v/>
      </c>
      <c r="G156" s="630" t="str">
        <f t="shared" si="20"/>
        <v/>
      </c>
      <c r="H156" s="630" t="str">
        <f t="shared" si="20"/>
        <v/>
      </c>
      <c r="I156" s="631" t="str">
        <f t="shared" si="20"/>
        <v/>
      </c>
    </row>
    <row r="157" spans="2:12" x14ac:dyDescent="0.25">
      <c r="B157" s="167">
        <v>2021</v>
      </c>
      <c r="C157" s="160">
        <v>846.62620000000015</v>
      </c>
      <c r="D157" s="160">
        <v>3203.6200000000003</v>
      </c>
      <c r="E157" s="160">
        <v>128.59049999999999</v>
      </c>
      <c r="F157" s="160" t="s">
        <v>94</v>
      </c>
      <c r="G157" s="160">
        <v>11.100000000000001</v>
      </c>
      <c r="H157" s="160" t="s">
        <v>94</v>
      </c>
      <c r="I157" s="305" t="s">
        <v>76</v>
      </c>
    </row>
    <row r="158" spans="2:12" ht="26.25" thickBot="1" x14ac:dyDescent="0.3">
      <c r="B158" s="638" t="s">
        <v>622</v>
      </c>
      <c r="C158" s="630">
        <f t="shared" ref="C158:I158" si="21">IFERROR((C157-C155)/ABS(C155), "")</f>
        <v>-0.13877605411728794</v>
      </c>
      <c r="D158" s="630">
        <f t="shared" si="21"/>
        <v>4.5400702890204085E-2</v>
      </c>
      <c r="E158" s="630">
        <f t="shared" si="21"/>
        <v>0.17616848074636415</v>
      </c>
      <c r="F158" s="630" t="str">
        <f t="shared" si="21"/>
        <v/>
      </c>
      <c r="G158" s="630" t="str">
        <f t="shared" si="21"/>
        <v/>
      </c>
      <c r="H158" s="630" t="str">
        <f t="shared" si="21"/>
        <v/>
      </c>
      <c r="I158" s="631" t="str">
        <f t="shared" si="21"/>
        <v/>
      </c>
    </row>
    <row r="159" spans="2:12" x14ac:dyDescent="0.25">
      <c r="B159" s="167">
        <v>2022</v>
      </c>
      <c r="C159" s="160">
        <v>880.22920000000011</v>
      </c>
      <c r="D159" s="160">
        <v>3196.4100000000003</v>
      </c>
      <c r="E159" s="160">
        <v>104.73849999999999</v>
      </c>
      <c r="F159" s="160" t="s">
        <v>94</v>
      </c>
      <c r="G159" s="160">
        <v>13.66</v>
      </c>
      <c r="H159" s="160" t="s">
        <v>94</v>
      </c>
      <c r="I159" s="305" t="s">
        <v>76</v>
      </c>
    </row>
    <row r="160" spans="2:12" ht="26.25" thickBot="1" x14ac:dyDescent="0.3">
      <c r="B160" s="638" t="s">
        <v>622</v>
      </c>
      <c r="C160" s="630">
        <f t="shared" ref="C160:I160" si="22">IFERROR((C159-C157)/ABS(C157), "")</f>
        <v>3.9690479694580616E-2</v>
      </c>
      <c r="D160" s="630">
        <f t="shared" si="22"/>
        <v>-2.2505790324695301E-3</v>
      </c>
      <c r="E160" s="630">
        <f t="shared" si="22"/>
        <v>-0.18548804149606701</v>
      </c>
      <c r="F160" s="630" t="str">
        <f t="shared" si="22"/>
        <v/>
      </c>
      <c r="G160" s="630">
        <f t="shared" si="22"/>
        <v>0.2306306306306305</v>
      </c>
      <c r="H160" s="630" t="str">
        <f t="shared" si="22"/>
        <v/>
      </c>
      <c r="I160" s="631" t="str">
        <f t="shared" si="22"/>
        <v/>
      </c>
    </row>
    <row r="161" spans="2:11" x14ac:dyDescent="0.25">
      <c r="B161" s="167">
        <v>2023</v>
      </c>
      <c r="C161" s="160">
        <v>887.87000000000046</v>
      </c>
      <c r="D161" s="160">
        <v>3351.1499999999996</v>
      </c>
      <c r="E161" s="160">
        <v>117.49</v>
      </c>
      <c r="F161" s="160" t="s">
        <v>94</v>
      </c>
      <c r="G161" s="160">
        <v>22.120000000000005</v>
      </c>
      <c r="H161" s="160" t="s">
        <v>94</v>
      </c>
      <c r="I161" s="305" t="s">
        <v>76</v>
      </c>
    </row>
    <row r="162" spans="2:11" ht="26.25" thickBot="1" x14ac:dyDescent="0.3">
      <c r="B162" s="638" t="s">
        <v>622</v>
      </c>
      <c r="C162" s="630">
        <f t="shared" ref="C162:I164" si="23">IFERROR((C161-C159)/ABS(C159), "")</f>
        <v>8.6804664057956189E-3</v>
      </c>
      <c r="D162" s="630">
        <f t="shared" si="23"/>
        <v>4.8410560597670294E-2</v>
      </c>
      <c r="E162" s="630">
        <f t="shared" si="23"/>
        <v>0.12174606281357866</v>
      </c>
      <c r="F162" s="630" t="str">
        <f t="shared" si="23"/>
        <v/>
      </c>
      <c r="G162" s="630">
        <f t="shared" si="23"/>
        <v>0.61932650073206474</v>
      </c>
      <c r="H162" s="630" t="str">
        <f t="shared" si="23"/>
        <v/>
      </c>
      <c r="I162" s="631" t="str">
        <f t="shared" si="23"/>
        <v/>
      </c>
    </row>
    <row r="163" spans="2:11" x14ac:dyDescent="0.25">
      <c r="B163" s="167">
        <v>2024</v>
      </c>
      <c r="C163" s="160">
        <v>1072.5100000000002</v>
      </c>
      <c r="D163" s="160">
        <v>3361.4199999999987</v>
      </c>
      <c r="E163" s="160">
        <v>157.66999999999999</v>
      </c>
      <c r="F163" s="160" t="s">
        <v>94</v>
      </c>
      <c r="G163" s="160">
        <v>17.329999999999998</v>
      </c>
      <c r="H163" s="160" t="s">
        <v>94</v>
      </c>
      <c r="I163" s="305" t="s">
        <v>76</v>
      </c>
    </row>
    <row r="164" spans="2:11" ht="25.5" x14ac:dyDescent="0.25">
      <c r="B164" s="632" t="s">
        <v>622</v>
      </c>
      <c r="C164" s="633">
        <f t="shared" si="23"/>
        <v>0.20795837228423042</v>
      </c>
      <c r="D164" s="633">
        <f t="shared" si="23"/>
        <v>3.0646196081939255E-3</v>
      </c>
      <c r="E164" s="633">
        <f t="shared" si="23"/>
        <v>0.34198655204698269</v>
      </c>
      <c r="F164" s="633" t="str">
        <f t="shared" si="23"/>
        <v/>
      </c>
      <c r="G164" s="633">
        <f t="shared" si="23"/>
        <v>-0.2165461121157326</v>
      </c>
      <c r="H164" s="633" t="str">
        <f t="shared" si="23"/>
        <v/>
      </c>
      <c r="I164" s="634" t="str">
        <f t="shared" si="23"/>
        <v/>
      </c>
    </row>
    <row r="165" spans="2:11" x14ac:dyDescent="0.25">
      <c r="B165" s="822" t="s">
        <v>771</v>
      </c>
    </row>
    <row r="166" spans="2:11" x14ac:dyDescent="0.25">
      <c r="B166" s="823" t="s">
        <v>1151</v>
      </c>
    </row>
    <row r="167" spans="2:11" x14ac:dyDescent="0.25">
      <c r="B167" s="264"/>
    </row>
    <row r="168" spans="2:11" x14ac:dyDescent="0.25">
      <c r="B168" s="261" t="s">
        <v>967</v>
      </c>
    </row>
    <row r="169" spans="2:11" ht="51.75" thickBot="1" x14ac:dyDescent="0.3">
      <c r="B169" s="592"/>
      <c r="C169" s="748" t="s">
        <v>72</v>
      </c>
      <c r="D169" s="748" t="s">
        <v>73</v>
      </c>
      <c r="E169" s="748" t="s">
        <v>74</v>
      </c>
      <c r="F169" s="592" t="s">
        <v>66</v>
      </c>
      <c r="G169" s="592" t="s">
        <v>77</v>
      </c>
      <c r="H169" s="592" t="s">
        <v>75</v>
      </c>
      <c r="I169" s="595" t="s">
        <v>78</v>
      </c>
    </row>
    <row r="170" spans="2:11" ht="16.5" thickBot="1" x14ac:dyDescent="0.3">
      <c r="B170" s="594" t="s">
        <v>5</v>
      </c>
      <c r="C170" s="715">
        <v>0.90539948345469967</v>
      </c>
      <c r="D170" s="715">
        <v>0.81532804588536978</v>
      </c>
      <c r="E170" s="715">
        <v>0.88139785628210832</v>
      </c>
      <c r="F170" s="715" t="s">
        <v>94</v>
      </c>
      <c r="G170" s="715">
        <v>0.88459319099826894</v>
      </c>
      <c r="H170" s="715" t="s">
        <v>94</v>
      </c>
      <c r="I170" s="716" t="s">
        <v>76</v>
      </c>
      <c r="K170" s="275"/>
    </row>
    <row r="171" spans="2:11" x14ac:dyDescent="0.25">
      <c r="B171" s="593" t="s">
        <v>6</v>
      </c>
      <c r="C171" s="717">
        <v>9.4600516545300245E-2</v>
      </c>
      <c r="D171" s="717">
        <v>0.18467195411463017</v>
      </c>
      <c r="E171" s="717">
        <v>0.11860214371789182</v>
      </c>
      <c r="F171" s="717" t="s">
        <v>94</v>
      </c>
      <c r="G171" s="717">
        <v>0.11540680900173111</v>
      </c>
      <c r="H171" s="717" t="s">
        <v>94</v>
      </c>
      <c r="I171" s="718" t="s">
        <v>76</v>
      </c>
    </row>
    <row r="172" spans="2:11" x14ac:dyDescent="0.25">
      <c r="B172" s="822" t="s">
        <v>771</v>
      </c>
    </row>
    <row r="173" spans="2:11" x14ac:dyDescent="0.25">
      <c r="B173" s="264"/>
    </row>
    <row r="174" spans="2:11" x14ac:dyDescent="0.25">
      <c r="B174" s="261" t="s">
        <v>968</v>
      </c>
    </row>
    <row r="175" spans="2:11" ht="51.75" thickBot="1" x14ac:dyDescent="0.3">
      <c r="B175" s="592"/>
      <c r="C175" s="748" t="s">
        <v>1014</v>
      </c>
      <c r="D175" s="748" t="s">
        <v>1015</v>
      </c>
      <c r="E175" s="748" t="s">
        <v>1016</v>
      </c>
      <c r="F175" s="592" t="s">
        <v>66</v>
      </c>
      <c r="G175" s="592" t="s">
        <v>77</v>
      </c>
      <c r="H175" s="592" t="s">
        <v>75</v>
      </c>
      <c r="I175" s="595" t="s">
        <v>78</v>
      </c>
    </row>
    <row r="176" spans="2:11" x14ac:dyDescent="0.25">
      <c r="B176" s="167">
        <v>2011</v>
      </c>
      <c r="C176" s="146">
        <v>26914205.5</v>
      </c>
      <c r="D176" s="146">
        <v>130998917</v>
      </c>
      <c r="E176" s="146">
        <v>831621.5</v>
      </c>
      <c r="F176" s="146">
        <v>420266</v>
      </c>
      <c r="G176" s="146" t="s">
        <v>76</v>
      </c>
      <c r="H176" s="146">
        <v>235227.35</v>
      </c>
      <c r="I176" s="299"/>
    </row>
    <row r="177" spans="2:9" ht="26.25" thickBot="1" x14ac:dyDescent="0.3">
      <c r="B177" s="638" t="s">
        <v>622</v>
      </c>
      <c r="C177" s="630"/>
      <c r="D177" s="630"/>
      <c r="E177" s="630"/>
      <c r="F177" s="630"/>
      <c r="G177" s="630"/>
      <c r="H177" s="630"/>
      <c r="I177" s="631"/>
    </row>
    <row r="178" spans="2:9" x14ac:dyDescent="0.25">
      <c r="B178" s="167">
        <v>2012</v>
      </c>
      <c r="C178" s="146">
        <v>31035050.469999999</v>
      </c>
      <c r="D178" s="146">
        <v>140058560.34</v>
      </c>
      <c r="E178" s="146">
        <v>1034944</v>
      </c>
      <c r="F178" s="146">
        <v>479492.35</v>
      </c>
      <c r="G178" s="146" t="s">
        <v>76</v>
      </c>
      <c r="H178" s="146">
        <v>243086.53</v>
      </c>
      <c r="I178" s="299"/>
    </row>
    <row r="179" spans="2:9" ht="26.25" thickBot="1" x14ac:dyDescent="0.3">
      <c r="B179" s="638" t="s">
        <v>622</v>
      </c>
      <c r="C179" s="630">
        <f t="shared" ref="C179:H179" si="24">IFERROR((C178-C176)/ABS(C176), "")</f>
        <v>0.15311040743892659</v>
      </c>
      <c r="D179" s="630">
        <f t="shared" si="24"/>
        <v>6.915815449069708E-2</v>
      </c>
      <c r="E179" s="630">
        <f t="shared" si="24"/>
        <v>0.24448922977580545</v>
      </c>
      <c r="F179" s="630">
        <f t="shared" si="24"/>
        <v>0.14092586599915286</v>
      </c>
      <c r="G179" s="630" t="str">
        <f t="shared" si="24"/>
        <v/>
      </c>
      <c r="H179" s="630">
        <f t="shared" si="24"/>
        <v>3.3410995787692174E-2</v>
      </c>
      <c r="I179" s="631"/>
    </row>
    <row r="180" spans="2:9" x14ac:dyDescent="0.25">
      <c r="B180" s="167">
        <v>2013</v>
      </c>
      <c r="C180" s="146">
        <v>36013883.439999998</v>
      </c>
      <c r="D180" s="146">
        <v>144061489.80000001</v>
      </c>
      <c r="E180" s="146">
        <v>1260537</v>
      </c>
      <c r="F180" s="146">
        <v>685167.51</v>
      </c>
      <c r="G180" s="146" t="s">
        <v>76</v>
      </c>
      <c r="H180" s="146">
        <v>382273.11</v>
      </c>
      <c r="I180" s="299"/>
    </row>
    <row r="181" spans="2:9" ht="26.25" thickBot="1" x14ac:dyDescent="0.3">
      <c r="B181" s="638" t="s">
        <v>622</v>
      </c>
      <c r="C181" s="630">
        <f t="shared" ref="C181:H181" si="25">IFERROR((C180-C178)/ABS(C178), "")</f>
        <v>0.16042612770399015</v>
      </c>
      <c r="D181" s="630">
        <f t="shared" si="25"/>
        <v>2.8580398443927117E-2</v>
      </c>
      <c r="E181" s="630">
        <f t="shared" si="25"/>
        <v>0.21797604508070001</v>
      </c>
      <c r="F181" s="630">
        <f t="shared" si="25"/>
        <v>0.42894356917268867</v>
      </c>
      <c r="G181" s="630" t="str">
        <f t="shared" si="25"/>
        <v/>
      </c>
      <c r="H181" s="630">
        <f t="shared" si="25"/>
        <v>0.57258038937821853</v>
      </c>
      <c r="I181" s="631"/>
    </row>
    <row r="182" spans="2:9" x14ac:dyDescent="0.25">
      <c r="B182" s="167">
        <v>2014</v>
      </c>
      <c r="C182" s="146">
        <v>39297138.57</v>
      </c>
      <c r="D182" s="146">
        <v>151740263.61000001</v>
      </c>
      <c r="E182" s="146">
        <v>1667426</v>
      </c>
      <c r="F182" s="146">
        <v>500189.89</v>
      </c>
      <c r="G182" s="146" t="s">
        <v>76</v>
      </c>
      <c r="H182" s="146">
        <v>431604.70000000013</v>
      </c>
      <c r="I182" s="299"/>
    </row>
    <row r="183" spans="2:9" ht="26.25" thickBot="1" x14ac:dyDescent="0.3">
      <c r="B183" s="638" t="s">
        <v>622</v>
      </c>
      <c r="C183" s="630">
        <f t="shared" ref="C183:H183" si="26">IFERROR((C182-C180)/ABS(C180), "")</f>
        <v>9.1166372975854865E-2</v>
      </c>
      <c r="D183" s="630">
        <f t="shared" si="26"/>
        <v>5.3302057480180257E-2</v>
      </c>
      <c r="E183" s="630">
        <f t="shared" si="26"/>
        <v>0.32279020766546324</v>
      </c>
      <c r="F183" s="630">
        <f t="shared" si="26"/>
        <v>-0.26997430161275449</v>
      </c>
      <c r="G183" s="630" t="str">
        <f t="shared" si="26"/>
        <v/>
      </c>
      <c r="H183" s="630">
        <f t="shared" si="26"/>
        <v>0.12904802537641255</v>
      </c>
      <c r="I183" s="631"/>
    </row>
    <row r="184" spans="2:9" x14ac:dyDescent="0.25">
      <c r="B184" s="167">
        <v>2015</v>
      </c>
      <c r="C184" s="146">
        <v>42306987.240000002</v>
      </c>
      <c r="D184" s="146">
        <v>160078535.31999999</v>
      </c>
      <c r="E184" s="146">
        <v>2057081</v>
      </c>
      <c r="F184" s="146">
        <v>1050421.07</v>
      </c>
      <c r="G184" s="146" t="s">
        <v>76</v>
      </c>
      <c r="H184" s="146">
        <v>499777.61</v>
      </c>
      <c r="I184" s="299"/>
    </row>
    <row r="185" spans="2:9" ht="26.25" thickBot="1" x14ac:dyDescent="0.3">
      <c r="B185" s="638" t="s">
        <v>622</v>
      </c>
      <c r="C185" s="630">
        <f t="shared" ref="C185:H185" si="27">IFERROR((C184-C182)/ABS(C182), "")</f>
        <v>7.6592056814481738E-2</v>
      </c>
      <c r="D185" s="630">
        <f t="shared" si="27"/>
        <v>5.4950950470409411E-2</v>
      </c>
      <c r="E185" s="630">
        <f t="shared" si="27"/>
        <v>0.23368653241583134</v>
      </c>
      <c r="F185" s="630">
        <f t="shared" si="27"/>
        <v>1.1000445850674831</v>
      </c>
      <c r="G185" s="630" t="str">
        <f t="shared" si="27"/>
        <v/>
      </c>
      <c r="H185" s="630">
        <f t="shared" si="27"/>
        <v>0.1579521956086202</v>
      </c>
      <c r="I185" s="631"/>
    </row>
    <row r="186" spans="2:9" x14ac:dyDescent="0.25">
      <c r="B186" s="167">
        <v>2016</v>
      </c>
      <c r="C186" s="146">
        <v>44368768.289999999</v>
      </c>
      <c r="D186" s="146">
        <v>167342354.53999999</v>
      </c>
      <c r="E186" s="146">
        <v>2625287</v>
      </c>
      <c r="F186" s="146">
        <v>1196030.07</v>
      </c>
      <c r="G186" s="146" t="s">
        <v>76</v>
      </c>
      <c r="H186" s="146">
        <v>573473.93000000005</v>
      </c>
      <c r="I186" s="299"/>
    </row>
    <row r="187" spans="2:9" ht="26.25" thickBot="1" x14ac:dyDescent="0.3">
      <c r="B187" s="638" t="s">
        <v>622</v>
      </c>
      <c r="C187" s="630">
        <f t="shared" ref="C187:H187" si="28">IFERROR((C186-C184)/ABS(C184), "")</f>
        <v>4.8733818796972715E-2</v>
      </c>
      <c r="D187" s="630">
        <f t="shared" si="28"/>
        <v>4.5376597215107499E-2</v>
      </c>
      <c r="E187" s="630">
        <f t="shared" si="28"/>
        <v>0.27621955576858664</v>
      </c>
      <c r="F187" s="630">
        <f t="shared" si="28"/>
        <v>0.13861964897562459</v>
      </c>
      <c r="G187" s="630" t="str">
        <f t="shared" si="28"/>
        <v/>
      </c>
      <c r="H187" s="630">
        <f t="shared" si="28"/>
        <v>0.14745822646996945</v>
      </c>
      <c r="I187" s="631"/>
    </row>
    <row r="188" spans="2:9" x14ac:dyDescent="0.25">
      <c r="B188" s="167">
        <v>2017</v>
      </c>
      <c r="C188" s="146">
        <v>46036865.640000001</v>
      </c>
      <c r="D188" s="146">
        <v>170655075.18000001</v>
      </c>
      <c r="E188" s="146">
        <v>3037054</v>
      </c>
      <c r="F188" s="146">
        <v>1496883.97</v>
      </c>
      <c r="G188" s="146" t="s">
        <v>76</v>
      </c>
      <c r="H188" s="146">
        <v>639667.59</v>
      </c>
      <c r="I188" s="299"/>
    </row>
    <row r="189" spans="2:9" ht="26.25" thickBot="1" x14ac:dyDescent="0.3">
      <c r="B189" s="638" t="s">
        <v>622</v>
      </c>
      <c r="C189" s="630">
        <f t="shared" ref="C189:H189" si="29">IFERROR((C188-C186)/ABS(C186), "")</f>
        <v>3.7596205941465441E-2</v>
      </c>
      <c r="D189" s="630">
        <f t="shared" si="29"/>
        <v>1.9796068061228175E-2</v>
      </c>
      <c r="E189" s="630">
        <f t="shared" si="29"/>
        <v>0.15684647050017769</v>
      </c>
      <c r="F189" s="630">
        <f t="shared" si="29"/>
        <v>0.25154375926351075</v>
      </c>
      <c r="G189" s="630" t="str">
        <f t="shared" si="29"/>
        <v/>
      </c>
      <c r="H189" s="630">
        <f t="shared" si="29"/>
        <v>0.11542575265801518</v>
      </c>
      <c r="I189" s="631"/>
    </row>
    <row r="190" spans="2:9" x14ac:dyDescent="0.25">
      <c r="B190" s="167">
        <v>2018</v>
      </c>
      <c r="C190" s="146">
        <v>47848634.310000002</v>
      </c>
      <c r="D190" s="146">
        <v>212605687.16</v>
      </c>
      <c r="E190" s="146">
        <v>3565969</v>
      </c>
      <c r="F190" s="146">
        <v>1703668.12</v>
      </c>
      <c r="G190" s="146" t="s">
        <v>76</v>
      </c>
      <c r="H190" s="146">
        <v>837054.7</v>
      </c>
      <c r="I190" s="299" t="s">
        <v>76</v>
      </c>
    </row>
    <row r="191" spans="2:9" ht="26.25" thickBot="1" x14ac:dyDescent="0.3">
      <c r="B191" s="638" t="s">
        <v>622</v>
      </c>
      <c r="C191" s="630">
        <f t="shared" ref="C191:I191" si="30">IFERROR((C190-C188)/ABS(C188), "")</f>
        <v>3.9354735488895065E-2</v>
      </c>
      <c r="D191" s="630">
        <f t="shared" si="30"/>
        <v>0.24582106295843939</v>
      </c>
      <c r="E191" s="630">
        <f t="shared" si="30"/>
        <v>0.17415396631077354</v>
      </c>
      <c r="F191" s="630">
        <f t="shared" si="30"/>
        <v>0.13814307197103604</v>
      </c>
      <c r="G191" s="630" t="str">
        <f t="shared" si="30"/>
        <v/>
      </c>
      <c r="H191" s="630">
        <f t="shared" si="30"/>
        <v>0.30857763170399177</v>
      </c>
      <c r="I191" s="631" t="str">
        <f t="shared" si="30"/>
        <v/>
      </c>
    </row>
    <row r="192" spans="2:9" x14ac:dyDescent="0.25">
      <c r="B192" s="167">
        <v>2019</v>
      </c>
      <c r="C192" s="146">
        <v>50947558.020000003</v>
      </c>
      <c r="D192" s="146">
        <v>266698820.58000001</v>
      </c>
      <c r="E192" s="146">
        <v>4477535</v>
      </c>
      <c r="F192" s="146">
        <v>2007000.32</v>
      </c>
      <c r="G192" s="146" t="s">
        <v>76</v>
      </c>
      <c r="H192" s="146">
        <v>981097.01</v>
      </c>
      <c r="I192" s="299" t="s">
        <v>76</v>
      </c>
    </row>
    <row r="193" spans="2:9" ht="26.25" thickBot="1" x14ac:dyDescent="0.3">
      <c r="B193" s="638" t="s">
        <v>622</v>
      </c>
      <c r="C193" s="630">
        <f t="shared" ref="C193:I193" si="31">IFERROR((C192-C190)/ABS(C190), "")</f>
        <v>6.4765144391014509E-2</v>
      </c>
      <c r="D193" s="630">
        <f t="shared" si="31"/>
        <v>0.25442938118250485</v>
      </c>
      <c r="E193" s="630">
        <f t="shared" si="31"/>
        <v>0.25562925533003794</v>
      </c>
      <c r="F193" s="630">
        <f t="shared" si="31"/>
        <v>0.17804653173882243</v>
      </c>
      <c r="G193" s="630" t="str">
        <f t="shared" si="31"/>
        <v/>
      </c>
      <c r="H193" s="630">
        <f t="shared" si="31"/>
        <v>0.1720823143338184</v>
      </c>
      <c r="I193" s="631" t="str">
        <f t="shared" si="31"/>
        <v/>
      </c>
    </row>
    <row r="194" spans="2:9" x14ac:dyDescent="0.25">
      <c r="B194" s="167">
        <v>2020</v>
      </c>
      <c r="C194" s="146">
        <v>53249600.32</v>
      </c>
      <c r="D194" s="146">
        <v>255635113.47999999</v>
      </c>
      <c r="E194" s="146">
        <v>4252063.75</v>
      </c>
      <c r="F194" s="146">
        <v>2211135.2199999997</v>
      </c>
      <c r="G194" s="146" t="s">
        <v>76</v>
      </c>
      <c r="H194" s="146">
        <v>1474348.45</v>
      </c>
      <c r="I194" s="299" t="s">
        <v>76</v>
      </c>
    </row>
    <row r="195" spans="2:9" ht="26.25" thickBot="1" x14ac:dyDescent="0.3">
      <c r="B195" s="638" t="s">
        <v>622</v>
      </c>
      <c r="C195" s="630">
        <f t="shared" ref="C195:I195" si="32">IFERROR((C194-C192)/ABS(C192), "")</f>
        <v>4.518454641331987E-2</v>
      </c>
      <c r="D195" s="630">
        <f t="shared" si="32"/>
        <v>-4.1483899613576701E-2</v>
      </c>
      <c r="E195" s="630">
        <f t="shared" si="32"/>
        <v>-5.0356111119176067E-2</v>
      </c>
      <c r="F195" s="630">
        <f t="shared" si="32"/>
        <v>0.10171144367331225</v>
      </c>
      <c r="G195" s="630" t="str">
        <f t="shared" si="32"/>
        <v/>
      </c>
      <c r="H195" s="630">
        <f t="shared" si="32"/>
        <v>0.50275501298286496</v>
      </c>
      <c r="I195" s="631" t="str">
        <f t="shared" si="32"/>
        <v/>
      </c>
    </row>
    <row r="196" spans="2:9" x14ac:dyDescent="0.25">
      <c r="B196" s="167">
        <v>2021</v>
      </c>
      <c r="C196" s="146">
        <v>64157301.020000003</v>
      </c>
      <c r="D196" s="146">
        <v>281397791.43000001</v>
      </c>
      <c r="E196" s="146">
        <v>4389173</v>
      </c>
      <c r="F196" s="146">
        <v>2265733.63</v>
      </c>
      <c r="G196" s="146">
        <v>702415.42999999993</v>
      </c>
      <c r="H196" s="146">
        <v>1622862.9799999995</v>
      </c>
      <c r="I196" s="299" t="s">
        <v>76</v>
      </c>
    </row>
    <row r="197" spans="2:9" ht="26.25" thickBot="1" x14ac:dyDescent="0.3">
      <c r="B197" s="638" t="s">
        <v>622</v>
      </c>
      <c r="C197" s="630">
        <f t="shared" ref="C197:I197" si="33">IFERROR((C196-C194)/ABS(C194), "")</f>
        <v>0.20484098724593025</v>
      </c>
      <c r="D197" s="630">
        <f t="shared" si="33"/>
        <v>0.10077910502703925</v>
      </c>
      <c r="E197" s="630">
        <f t="shared" si="33"/>
        <v>3.2245342041261726E-2</v>
      </c>
      <c r="F197" s="630">
        <f t="shared" si="33"/>
        <v>2.4692479006326967E-2</v>
      </c>
      <c r="G197" s="630" t="str">
        <f t="shared" si="33"/>
        <v/>
      </c>
      <c r="H197" s="630">
        <f t="shared" si="33"/>
        <v>0.1007323133143997</v>
      </c>
      <c r="I197" s="631" t="str">
        <f t="shared" si="33"/>
        <v/>
      </c>
    </row>
    <row r="198" spans="2:9" x14ac:dyDescent="0.25">
      <c r="B198" s="167">
        <v>2022</v>
      </c>
      <c r="C198" s="146">
        <v>57401148.909999996</v>
      </c>
      <c r="D198" s="146">
        <v>295680464.76999998</v>
      </c>
      <c r="E198" s="146">
        <v>5748918</v>
      </c>
      <c r="F198" s="146">
        <v>2287792.39</v>
      </c>
      <c r="G198" s="146">
        <v>499588.21</v>
      </c>
      <c r="H198" s="146">
        <v>1813853.1</v>
      </c>
      <c r="I198" s="299" t="s">
        <v>76</v>
      </c>
    </row>
    <row r="199" spans="2:9" ht="26.25" thickBot="1" x14ac:dyDescent="0.3">
      <c r="B199" s="638" t="s">
        <v>622</v>
      </c>
      <c r="C199" s="630">
        <f t="shared" ref="C199:I199" si="34">IFERROR((C198-C196)/ABS(C196), "")</f>
        <v>-0.10530605250825445</v>
      </c>
      <c r="D199" s="630">
        <f t="shared" si="34"/>
        <v>5.0756167159019462E-2</v>
      </c>
      <c r="E199" s="630">
        <f t="shared" si="34"/>
        <v>0.30979526211429809</v>
      </c>
      <c r="F199" s="630">
        <f t="shared" si="34"/>
        <v>9.735813472477893E-3</v>
      </c>
      <c r="G199" s="630">
        <f t="shared" si="34"/>
        <v>-0.28875678314754549</v>
      </c>
      <c r="H199" s="630">
        <f t="shared" si="34"/>
        <v>0.11768715064287229</v>
      </c>
      <c r="I199" s="631" t="str">
        <f t="shared" si="34"/>
        <v/>
      </c>
    </row>
    <row r="200" spans="2:9" x14ac:dyDescent="0.25">
      <c r="B200" s="167">
        <v>2023</v>
      </c>
      <c r="C200" s="146">
        <v>65506876.560000002</v>
      </c>
      <c r="D200" s="146">
        <v>316445440.69</v>
      </c>
      <c r="E200" s="146">
        <v>8062409</v>
      </c>
      <c r="F200" s="146">
        <v>2904266.81</v>
      </c>
      <c r="G200" s="146">
        <v>817073.78</v>
      </c>
      <c r="H200" s="146">
        <v>2187455.5299999998</v>
      </c>
      <c r="I200" s="299" t="s">
        <v>76</v>
      </c>
    </row>
    <row r="201" spans="2:9" ht="26.25" thickBot="1" x14ac:dyDescent="0.3">
      <c r="B201" s="638" t="s">
        <v>622</v>
      </c>
      <c r="C201" s="630">
        <f t="shared" ref="C201:I203" si="35">IFERROR((C200-C198)/ABS(C198), "")</f>
        <v>0.14121194094405812</v>
      </c>
      <c r="D201" s="630">
        <f t="shared" si="35"/>
        <v>7.0227757306024263E-2</v>
      </c>
      <c r="E201" s="630">
        <f t="shared" si="35"/>
        <v>0.40242198618940123</v>
      </c>
      <c r="F201" s="630">
        <f t="shared" si="35"/>
        <v>0.269462571295641</v>
      </c>
      <c r="G201" s="630">
        <f t="shared" si="35"/>
        <v>0.63549452057725697</v>
      </c>
      <c r="H201" s="630">
        <f t="shared" si="35"/>
        <v>0.20597171292427136</v>
      </c>
      <c r="I201" s="631" t="str">
        <f t="shared" si="35"/>
        <v/>
      </c>
    </row>
    <row r="202" spans="2:9" x14ac:dyDescent="0.25">
      <c r="B202" s="167">
        <v>2024</v>
      </c>
      <c r="C202" s="146">
        <v>71933080.569999993</v>
      </c>
      <c r="D202" s="146">
        <v>357745958.68000001</v>
      </c>
      <c r="E202" s="146">
        <v>10087055.74</v>
      </c>
      <c r="F202" s="146">
        <v>3030970.64</v>
      </c>
      <c r="G202" s="146">
        <v>793171.62</v>
      </c>
      <c r="H202" s="146">
        <v>2213075</v>
      </c>
      <c r="I202" s="299" t="s">
        <v>76</v>
      </c>
    </row>
    <row r="203" spans="2:9" ht="25.5" x14ac:dyDescent="0.25">
      <c r="B203" s="632" t="s">
        <v>622</v>
      </c>
      <c r="C203" s="633">
        <f t="shared" si="35"/>
        <v>9.8099685826327096E-2</v>
      </c>
      <c r="D203" s="633">
        <f t="shared" si="35"/>
        <v>0.13051386646603422</v>
      </c>
      <c r="E203" s="633">
        <f t="shared" si="35"/>
        <v>0.25112180987097038</v>
      </c>
      <c r="F203" s="633">
        <f t="shared" si="35"/>
        <v>4.3626787168359396E-2</v>
      </c>
      <c r="G203" s="633">
        <f t="shared" si="35"/>
        <v>-2.9253368037339335E-2</v>
      </c>
      <c r="H203" s="633">
        <f t="shared" si="35"/>
        <v>1.1711995809121755E-2</v>
      </c>
      <c r="I203" s="634" t="str">
        <f t="shared" si="35"/>
        <v/>
      </c>
    </row>
    <row r="204" spans="2:9" x14ac:dyDescent="0.25">
      <c r="B204" s="822" t="s">
        <v>771</v>
      </c>
    </row>
    <row r="205" spans="2:9" x14ac:dyDescent="0.25">
      <c r="B205" s="823" t="s">
        <v>1151</v>
      </c>
    </row>
    <row r="206" spans="2:9" x14ac:dyDescent="0.25">
      <c r="B206" s="264"/>
    </row>
    <row r="207" spans="2:9" x14ac:dyDescent="0.25">
      <c r="B207" s="261" t="s">
        <v>969</v>
      </c>
    </row>
    <row r="208" spans="2:9" ht="51.75" thickBot="1" x14ac:dyDescent="0.3">
      <c r="B208" s="592"/>
      <c r="C208" s="748" t="s">
        <v>1014</v>
      </c>
      <c r="D208" s="748" t="s">
        <v>1015</v>
      </c>
      <c r="E208" s="748" t="s">
        <v>1016</v>
      </c>
      <c r="F208" s="592" t="s">
        <v>66</v>
      </c>
      <c r="G208" s="592" t="s">
        <v>77</v>
      </c>
      <c r="H208" s="592" t="s">
        <v>75</v>
      </c>
      <c r="I208" s="595" t="s">
        <v>78</v>
      </c>
    </row>
    <row r="209" spans="2:11" x14ac:dyDescent="0.25">
      <c r="B209" s="167">
        <v>2011</v>
      </c>
      <c r="C209" s="146">
        <v>18588321.579999998</v>
      </c>
      <c r="D209" s="146">
        <v>66552539</v>
      </c>
      <c r="E209" s="146">
        <v>390067.45</v>
      </c>
      <c r="F209" s="146">
        <v>320283</v>
      </c>
      <c r="G209" s="146" t="s">
        <v>76</v>
      </c>
      <c r="H209" s="146">
        <v>235227.35</v>
      </c>
      <c r="I209" s="299"/>
    </row>
    <row r="210" spans="2:11" ht="26.25" thickBot="1" x14ac:dyDescent="0.3">
      <c r="B210" s="638" t="s">
        <v>622</v>
      </c>
      <c r="C210" s="630"/>
      <c r="D210" s="630"/>
      <c r="E210" s="630"/>
      <c r="F210" s="630"/>
      <c r="G210" s="630"/>
      <c r="H210" s="630"/>
      <c r="I210" s="631"/>
    </row>
    <row r="211" spans="2:11" x14ac:dyDescent="0.25">
      <c r="B211" s="167">
        <v>2012</v>
      </c>
      <c r="C211" s="146">
        <v>22691730.890000001</v>
      </c>
      <c r="D211" s="146">
        <v>69763260.950000003</v>
      </c>
      <c r="E211" s="146">
        <v>550266.6</v>
      </c>
      <c r="F211" s="146">
        <v>231494.93</v>
      </c>
      <c r="G211" s="146" t="s">
        <v>76</v>
      </c>
      <c r="H211" s="146">
        <v>243086.53</v>
      </c>
      <c r="I211" s="299"/>
    </row>
    <row r="212" spans="2:11" ht="26.25" thickBot="1" x14ac:dyDescent="0.3">
      <c r="B212" s="638" t="s">
        <v>622</v>
      </c>
      <c r="C212" s="630">
        <f t="shared" ref="C212:H212" si="36">IFERROR((C211-C209)/ABS(C209), "")</f>
        <v>0.22075200777756304</v>
      </c>
      <c r="D212" s="630">
        <f t="shared" si="36"/>
        <v>4.8243417880721319E-2</v>
      </c>
      <c r="E212" s="630">
        <f t="shared" si="36"/>
        <v>0.41069602193159149</v>
      </c>
      <c r="F212" s="630">
        <f t="shared" si="36"/>
        <v>-0.27721755447526097</v>
      </c>
      <c r="G212" s="630" t="str">
        <f t="shared" si="36"/>
        <v/>
      </c>
      <c r="H212" s="630">
        <f t="shared" si="36"/>
        <v>3.3410995787692174E-2</v>
      </c>
      <c r="I212" s="631"/>
    </row>
    <row r="213" spans="2:11" x14ac:dyDescent="0.25">
      <c r="B213" s="167">
        <v>2013</v>
      </c>
      <c r="C213" s="146">
        <v>26454500.210000001</v>
      </c>
      <c r="D213" s="146">
        <v>72310254.629999995</v>
      </c>
      <c r="E213" s="146">
        <v>669147.69999999995</v>
      </c>
      <c r="F213" s="146">
        <v>321693.06</v>
      </c>
      <c r="G213" s="146" t="s">
        <v>76</v>
      </c>
      <c r="H213" s="146">
        <v>382273.11</v>
      </c>
      <c r="I213" s="299"/>
    </row>
    <row r="214" spans="2:11" ht="26.25" thickBot="1" x14ac:dyDescent="0.3">
      <c r="B214" s="638" t="s">
        <v>622</v>
      </c>
      <c r="C214" s="630">
        <f t="shared" ref="C214:H214" si="37">IFERROR((C213-C211)/ABS(C211), "")</f>
        <v>0.16582116799464655</v>
      </c>
      <c r="D214" s="630">
        <f t="shared" si="37"/>
        <v>3.6509097271491465E-2</v>
      </c>
      <c r="E214" s="630">
        <f t="shared" si="37"/>
        <v>0.2160427327408205</v>
      </c>
      <c r="F214" s="630">
        <f t="shared" si="37"/>
        <v>0.38963328484127063</v>
      </c>
      <c r="G214" s="630" t="str">
        <f t="shared" si="37"/>
        <v/>
      </c>
      <c r="H214" s="630">
        <f t="shared" si="37"/>
        <v>0.57258038937821853</v>
      </c>
      <c r="I214" s="631"/>
    </row>
    <row r="215" spans="2:11" x14ac:dyDescent="0.25">
      <c r="B215" s="167">
        <v>2014</v>
      </c>
      <c r="C215" s="146">
        <v>29011600.469999999</v>
      </c>
      <c r="D215" s="146">
        <v>76928711.269999996</v>
      </c>
      <c r="E215" s="146">
        <v>1026466.25</v>
      </c>
      <c r="F215" s="146">
        <v>254654.78</v>
      </c>
      <c r="G215" s="146" t="s">
        <v>76</v>
      </c>
      <c r="H215" s="146">
        <v>431604.70000000013</v>
      </c>
      <c r="I215" s="299"/>
    </row>
    <row r="216" spans="2:11" ht="26.25" thickBot="1" x14ac:dyDescent="0.3">
      <c r="B216" s="638" t="s">
        <v>622</v>
      </c>
      <c r="C216" s="630">
        <f t="shared" ref="C216:H216" si="38">IFERROR((C215-C213)/ABS(C213), "")</f>
        <v>9.6660312600931109E-2</v>
      </c>
      <c r="D216" s="630">
        <f t="shared" si="38"/>
        <v>6.3870009359418028E-2</v>
      </c>
      <c r="E216" s="630">
        <f t="shared" si="38"/>
        <v>0.53399055245949445</v>
      </c>
      <c r="F216" s="630">
        <f t="shared" si="38"/>
        <v>-0.20839206167518814</v>
      </c>
      <c r="G216" s="630" t="str">
        <f t="shared" si="38"/>
        <v/>
      </c>
      <c r="H216" s="630">
        <f t="shared" si="38"/>
        <v>0.12904802537641255</v>
      </c>
      <c r="I216" s="631"/>
    </row>
    <row r="217" spans="2:11" x14ac:dyDescent="0.25">
      <c r="B217" s="167">
        <v>2015</v>
      </c>
      <c r="C217" s="146">
        <v>31101561.460000001</v>
      </c>
      <c r="D217" s="146">
        <v>81601352.569999993</v>
      </c>
      <c r="E217" s="146">
        <v>1404802.7</v>
      </c>
      <c r="F217" s="146">
        <v>819297.1</v>
      </c>
      <c r="G217" s="146" t="s">
        <v>76</v>
      </c>
      <c r="H217" s="146">
        <v>499777.61</v>
      </c>
      <c r="I217" s="299"/>
    </row>
    <row r="218" spans="2:11" ht="26.25" thickBot="1" x14ac:dyDescent="0.3">
      <c r="B218" s="638" t="s">
        <v>622</v>
      </c>
      <c r="C218" s="630">
        <f t="shared" ref="C218:H218" si="39">IFERROR((C217-C215)/ABS(C215), "")</f>
        <v>7.2038803655839881E-2</v>
      </c>
      <c r="D218" s="630">
        <f t="shared" si="39"/>
        <v>6.0739887915192387E-2</v>
      </c>
      <c r="E218" s="630">
        <f t="shared" si="39"/>
        <v>0.36858148039450878</v>
      </c>
      <c r="F218" s="630">
        <f t="shared" si="39"/>
        <v>2.2172853774824097</v>
      </c>
      <c r="G218" s="630" t="str">
        <f t="shared" si="39"/>
        <v/>
      </c>
      <c r="H218" s="630">
        <f t="shared" si="39"/>
        <v>0.1579521956086202</v>
      </c>
      <c r="I218" s="631"/>
    </row>
    <row r="219" spans="2:11" x14ac:dyDescent="0.25">
      <c r="B219" s="167">
        <v>2016</v>
      </c>
      <c r="C219" s="146">
        <v>32154354.920000002</v>
      </c>
      <c r="D219" s="146">
        <v>84505930.109999999</v>
      </c>
      <c r="E219" s="146">
        <v>1782904.95</v>
      </c>
      <c r="F219" s="146">
        <v>851115.82</v>
      </c>
      <c r="G219" s="146" t="s">
        <v>76</v>
      </c>
      <c r="H219" s="146">
        <v>573473.93000000005</v>
      </c>
      <c r="I219" s="299"/>
    </row>
    <row r="220" spans="2:11" ht="26.25" thickBot="1" x14ac:dyDescent="0.3">
      <c r="B220" s="638" t="s">
        <v>622</v>
      </c>
      <c r="C220" s="630">
        <f t="shared" ref="C220:H220" si="40">IFERROR((C219-C217)/ABS(C217), "")</f>
        <v>3.3850180202495882E-2</v>
      </c>
      <c r="D220" s="630">
        <f t="shared" si="40"/>
        <v>3.559472298585218E-2</v>
      </c>
      <c r="E220" s="630">
        <f t="shared" si="40"/>
        <v>0.26914971760803136</v>
      </c>
      <c r="F220" s="630">
        <f t="shared" si="40"/>
        <v>3.8836607623778933E-2</v>
      </c>
      <c r="G220" s="630" t="str">
        <f t="shared" si="40"/>
        <v/>
      </c>
      <c r="H220" s="630">
        <f t="shared" si="40"/>
        <v>0.14745822646996945</v>
      </c>
      <c r="I220" s="631"/>
    </row>
    <row r="221" spans="2:11" x14ac:dyDescent="0.25">
      <c r="B221" s="167">
        <v>2017</v>
      </c>
      <c r="C221" s="146">
        <v>33263817.23</v>
      </c>
      <c r="D221" s="146">
        <v>86651370.450000003</v>
      </c>
      <c r="E221" s="146">
        <v>2038363.75</v>
      </c>
      <c r="F221" s="146">
        <v>845704.27</v>
      </c>
      <c r="G221" s="146" t="s">
        <v>76</v>
      </c>
      <c r="H221" s="146">
        <v>639667.59</v>
      </c>
      <c r="I221" s="299"/>
      <c r="K221" s="268"/>
    </row>
    <row r="222" spans="2:11" ht="26.25" thickBot="1" x14ac:dyDescent="0.3">
      <c r="B222" s="638" t="s">
        <v>622</v>
      </c>
      <c r="C222" s="630">
        <f t="shared" ref="C222:H222" si="41">IFERROR((C221-C219)/ABS(C219), "")</f>
        <v>3.450426272771883E-2</v>
      </c>
      <c r="D222" s="630">
        <f t="shared" si="41"/>
        <v>2.5388044805936327E-2</v>
      </c>
      <c r="E222" s="630">
        <f t="shared" si="41"/>
        <v>0.14328234379516422</v>
      </c>
      <c r="F222" s="630">
        <f t="shared" si="41"/>
        <v>-6.3581828381476099E-3</v>
      </c>
      <c r="G222" s="630" t="str">
        <f t="shared" si="41"/>
        <v/>
      </c>
      <c r="H222" s="630">
        <f t="shared" si="41"/>
        <v>0.11542575265801518</v>
      </c>
      <c r="I222" s="631"/>
    </row>
    <row r="223" spans="2:11" x14ac:dyDescent="0.25">
      <c r="B223" s="167">
        <v>2018</v>
      </c>
      <c r="C223" s="146">
        <v>34857614.689999998</v>
      </c>
      <c r="D223" s="146">
        <v>111140649.37</v>
      </c>
      <c r="E223" s="146">
        <v>2381787.1</v>
      </c>
      <c r="F223" s="146">
        <v>1071051.29</v>
      </c>
      <c r="G223" s="146" t="s">
        <v>76</v>
      </c>
      <c r="H223" s="146">
        <v>837054.7</v>
      </c>
      <c r="I223" s="299" t="s">
        <v>76</v>
      </c>
    </row>
    <row r="224" spans="2:11" ht="26.25" thickBot="1" x14ac:dyDescent="0.3">
      <c r="B224" s="638" t="s">
        <v>622</v>
      </c>
      <c r="C224" s="630">
        <f t="shared" ref="C224:I224" si="42">IFERROR((C223-C221)/ABS(C221), "")</f>
        <v>4.7913847318839332E-2</v>
      </c>
      <c r="D224" s="630">
        <f t="shared" si="42"/>
        <v>0.28261848361799341</v>
      </c>
      <c r="E224" s="630">
        <f t="shared" si="42"/>
        <v>0.16847991434306075</v>
      </c>
      <c r="F224" s="630">
        <f t="shared" si="42"/>
        <v>0.26646078066981976</v>
      </c>
      <c r="G224" s="630" t="str">
        <f t="shared" si="42"/>
        <v/>
      </c>
      <c r="H224" s="630">
        <f t="shared" si="42"/>
        <v>0.30857763170399177</v>
      </c>
      <c r="I224" s="631" t="str">
        <f t="shared" si="42"/>
        <v/>
      </c>
    </row>
    <row r="225" spans="2:9" x14ac:dyDescent="0.25">
      <c r="B225" s="167">
        <v>2019</v>
      </c>
      <c r="C225" s="146">
        <v>37480782.380000003</v>
      </c>
      <c r="D225" s="146">
        <v>108576269.20999999</v>
      </c>
      <c r="E225" s="146">
        <v>3021487.5</v>
      </c>
      <c r="F225" s="146">
        <v>1344139.6</v>
      </c>
      <c r="G225" s="146" t="s">
        <v>76</v>
      </c>
      <c r="H225" s="146">
        <v>981097.01</v>
      </c>
      <c r="I225" s="299" t="s">
        <v>76</v>
      </c>
    </row>
    <row r="226" spans="2:9" ht="26.25" thickBot="1" x14ac:dyDescent="0.3">
      <c r="B226" s="638" t="s">
        <v>622</v>
      </c>
      <c r="C226" s="630">
        <f t="shared" ref="C226:I226" si="43">IFERROR((C225-C223)/ABS(C223), "")</f>
        <v>7.5253792129171229E-2</v>
      </c>
      <c r="D226" s="630">
        <f t="shared" si="43"/>
        <v>-2.3073287537333842E-2</v>
      </c>
      <c r="E226" s="630">
        <f t="shared" si="43"/>
        <v>0.26858000868339571</v>
      </c>
      <c r="F226" s="630">
        <f t="shared" si="43"/>
        <v>0.25497220585953456</v>
      </c>
      <c r="G226" s="630" t="str">
        <f t="shared" si="43"/>
        <v/>
      </c>
      <c r="H226" s="630">
        <f t="shared" si="43"/>
        <v>0.1720823143338184</v>
      </c>
      <c r="I226" s="631" t="str">
        <f t="shared" si="43"/>
        <v/>
      </c>
    </row>
    <row r="227" spans="2:9" x14ac:dyDescent="0.25">
      <c r="B227" s="167">
        <v>2020</v>
      </c>
      <c r="C227" s="146">
        <v>39404645.850000001</v>
      </c>
      <c r="D227" s="146">
        <v>141582947.45999998</v>
      </c>
      <c r="E227" s="146">
        <v>3026390.4</v>
      </c>
      <c r="F227" s="146">
        <v>1521482.9099999997</v>
      </c>
      <c r="G227" s="146" t="s">
        <v>76</v>
      </c>
      <c r="H227" s="146">
        <v>1474348.45</v>
      </c>
      <c r="I227" s="299" t="s">
        <v>76</v>
      </c>
    </row>
    <row r="228" spans="2:9" ht="26.25" thickBot="1" x14ac:dyDescent="0.3">
      <c r="B228" s="638" t="s">
        <v>622</v>
      </c>
      <c r="C228" s="630">
        <f t="shared" ref="C228:I228" si="44">IFERROR((C227-C225)/ABS(C225), "")</f>
        <v>5.1329330601876264E-2</v>
      </c>
      <c r="D228" s="630">
        <f t="shared" si="44"/>
        <v>0.30399532503885329</v>
      </c>
      <c r="E228" s="630">
        <f t="shared" si="44"/>
        <v>1.6226775718912974E-3</v>
      </c>
      <c r="F228" s="630">
        <f t="shared" si="44"/>
        <v>0.13193816326816021</v>
      </c>
      <c r="G228" s="630" t="str">
        <f t="shared" si="44"/>
        <v/>
      </c>
      <c r="H228" s="630">
        <f t="shared" si="44"/>
        <v>0.50275501298286496</v>
      </c>
      <c r="I228" s="631" t="str">
        <f t="shared" si="44"/>
        <v/>
      </c>
    </row>
    <row r="229" spans="2:9" x14ac:dyDescent="0.25">
      <c r="B229" s="167">
        <v>2021</v>
      </c>
      <c r="C229" s="146">
        <v>49240859.219999999</v>
      </c>
      <c r="D229" s="146">
        <v>159974958.88</v>
      </c>
      <c r="E229" s="146">
        <v>2865084</v>
      </c>
      <c r="F229" s="146">
        <v>1569503.0899999999</v>
      </c>
      <c r="G229" s="146">
        <v>702415.43</v>
      </c>
      <c r="H229" s="146">
        <v>1622862.9799999995</v>
      </c>
      <c r="I229" s="299" t="s">
        <v>76</v>
      </c>
    </row>
    <row r="230" spans="2:9" ht="26.25" thickBot="1" x14ac:dyDescent="0.3">
      <c r="B230" s="638" t="s">
        <v>622</v>
      </c>
      <c r="C230" s="630">
        <f t="shared" ref="C230:I230" si="45">IFERROR((C229-C227)/ABS(C227), "")</f>
        <v>0.24962065152020638</v>
      </c>
      <c r="D230" s="630">
        <f t="shared" si="45"/>
        <v>0.12990273016597659</v>
      </c>
      <c r="E230" s="630">
        <f t="shared" si="45"/>
        <v>-5.3299931165523097E-2</v>
      </c>
      <c r="F230" s="630">
        <f t="shared" si="45"/>
        <v>3.1561432392296918E-2</v>
      </c>
      <c r="G230" s="630" t="str">
        <f t="shared" si="45"/>
        <v/>
      </c>
      <c r="H230" s="630">
        <f t="shared" si="45"/>
        <v>0.1007323133143997</v>
      </c>
      <c r="I230" s="631" t="str">
        <f t="shared" si="45"/>
        <v/>
      </c>
    </row>
    <row r="231" spans="2:9" x14ac:dyDescent="0.25">
      <c r="B231" s="167">
        <v>2022</v>
      </c>
      <c r="C231" s="146">
        <v>42487565.439999998</v>
      </c>
      <c r="D231" s="146">
        <v>171759433.22</v>
      </c>
      <c r="E231" s="146">
        <v>4053101.85</v>
      </c>
      <c r="F231" s="146">
        <v>1649498.58</v>
      </c>
      <c r="G231" s="146">
        <v>499588.21</v>
      </c>
      <c r="H231" s="146">
        <v>1813853.1</v>
      </c>
      <c r="I231" s="299" t="s">
        <v>76</v>
      </c>
    </row>
    <row r="232" spans="2:9" ht="26.25" thickBot="1" x14ac:dyDescent="0.3">
      <c r="B232" s="638" t="s">
        <v>622</v>
      </c>
      <c r="C232" s="630">
        <f t="shared" ref="C232:I232" si="46">IFERROR((C231-C229)/ABS(C229), "")</f>
        <v>-0.13714817099001875</v>
      </c>
      <c r="D232" s="630">
        <f t="shared" si="46"/>
        <v>7.366449363390519E-2</v>
      </c>
      <c r="E232" s="630">
        <f t="shared" si="46"/>
        <v>0.41465375884267269</v>
      </c>
      <c r="F232" s="630">
        <f t="shared" si="46"/>
        <v>5.0968673148646192E-2</v>
      </c>
      <c r="G232" s="630">
        <f t="shared" si="46"/>
        <v>-0.2887567831475456</v>
      </c>
      <c r="H232" s="630">
        <f t="shared" si="46"/>
        <v>0.11768715064287229</v>
      </c>
      <c r="I232" s="631" t="str">
        <f t="shared" si="46"/>
        <v/>
      </c>
    </row>
    <row r="233" spans="2:9" x14ac:dyDescent="0.25">
      <c r="B233" s="167">
        <v>2023</v>
      </c>
      <c r="C233" s="146">
        <v>49050333.299999997</v>
      </c>
      <c r="D233" s="146">
        <v>182125323.27000001</v>
      </c>
      <c r="E233" s="146">
        <v>5635329.5499999998</v>
      </c>
      <c r="F233" s="146">
        <v>2141361.2200000002</v>
      </c>
      <c r="G233" s="146">
        <v>817073.78</v>
      </c>
      <c r="H233" s="146">
        <v>2187455.5299999998</v>
      </c>
      <c r="I233" s="299" t="s">
        <v>76</v>
      </c>
    </row>
    <row r="234" spans="2:9" ht="26.25" thickBot="1" x14ac:dyDescent="0.3">
      <c r="B234" s="638" t="s">
        <v>622</v>
      </c>
      <c r="C234" s="630">
        <f t="shared" ref="C234:I236" si="47">IFERROR((C233-C231)/ABS(C231), "")</f>
        <v>0.15446325982757933</v>
      </c>
      <c r="D234" s="630">
        <f t="shared" si="47"/>
        <v>6.0351212481719971E-2</v>
      </c>
      <c r="E234" s="630">
        <f t="shared" si="47"/>
        <v>0.3903745226634262</v>
      </c>
      <c r="F234" s="630">
        <f t="shared" si="47"/>
        <v>0.298189186679991</v>
      </c>
      <c r="G234" s="630">
        <f t="shared" si="47"/>
        <v>0.63549452057725697</v>
      </c>
      <c r="H234" s="630">
        <f t="shared" si="47"/>
        <v>0.20597171292427136</v>
      </c>
      <c r="I234" s="631" t="str">
        <f t="shared" si="47"/>
        <v/>
      </c>
    </row>
    <row r="235" spans="2:9" x14ac:dyDescent="0.25">
      <c r="B235" s="167">
        <v>2024</v>
      </c>
      <c r="C235" s="146">
        <v>53051398.18</v>
      </c>
      <c r="D235" s="146">
        <v>205676585.38999999</v>
      </c>
      <c r="E235" s="146">
        <v>7227902.54</v>
      </c>
      <c r="F235" s="146">
        <v>2204780.02</v>
      </c>
      <c r="G235" s="146">
        <v>793171.62</v>
      </c>
      <c r="H235" s="146">
        <v>2213075</v>
      </c>
      <c r="I235" s="299" t="s">
        <v>76</v>
      </c>
    </row>
    <row r="236" spans="2:9" ht="25.5" x14ac:dyDescent="0.25">
      <c r="B236" s="632" t="s">
        <v>622</v>
      </c>
      <c r="C236" s="633">
        <f t="shared" si="47"/>
        <v>8.1570595158422771E-2</v>
      </c>
      <c r="D236" s="633">
        <f t="shared" si="47"/>
        <v>0.12931349521936239</v>
      </c>
      <c r="E236" s="633">
        <f t="shared" si="47"/>
        <v>0.2826051211148779</v>
      </c>
      <c r="F236" s="633">
        <f t="shared" si="47"/>
        <v>2.9616114930856835E-2</v>
      </c>
      <c r="G236" s="633">
        <f t="shared" si="47"/>
        <v>-2.9253368037339335E-2</v>
      </c>
      <c r="H236" s="633">
        <f t="shared" si="47"/>
        <v>1.1711995809121755E-2</v>
      </c>
      <c r="I236" s="634" t="str">
        <f t="shared" si="47"/>
        <v/>
      </c>
    </row>
    <row r="237" spans="2:9" x14ac:dyDescent="0.25">
      <c r="B237" s="822" t="s">
        <v>771</v>
      </c>
    </row>
    <row r="238" spans="2:9" x14ac:dyDescent="0.25">
      <c r="B238" s="823" t="s">
        <v>1151</v>
      </c>
    </row>
    <row r="239" spans="2:9" x14ac:dyDescent="0.25">
      <c r="B239" s="264"/>
    </row>
    <row r="240" spans="2:9" x14ac:dyDescent="0.25">
      <c r="B240" s="261" t="s">
        <v>970</v>
      </c>
    </row>
    <row r="241" spans="2:10" ht="16.5" thickBot="1" x14ac:dyDescent="0.3">
      <c r="B241" s="592" t="s">
        <v>630</v>
      </c>
      <c r="C241" s="592" t="s">
        <v>631</v>
      </c>
      <c r="D241" s="592" t="s">
        <v>632</v>
      </c>
      <c r="E241" s="592" t="s">
        <v>633</v>
      </c>
      <c r="F241" s="592" t="s">
        <v>634</v>
      </c>
      <c r="G241" s="592" t="s">
        <v>635</v>
      </c>
      <c r="H241" s="592" t="s">
        <v>636</v>
      </c>
      <c r="I241" s="595" t="s">
        <v>637</v>
      </c>
      <c r="J241" s="595" t="s">
        <v>638</v>
      </c>
    </row>
    <row r="242" spans="2:10" x14ac:dyDescent="0.25">
      <c r="B242" s="647" t="s">
        <v>639</v>
      </c>
      <c r="C242" s="650" t="s">
        <v>61</v>
      </c>
      <c r="D242" s="650">
        <v>1020178</v>
      </c>
      <c r="E242" s="650">
        <v>1198406.1405749996</v>
      </c>
      <c r="F242" s="650">
        <v>1169712</v>
      </c>
      <c r="G242" s="650">
        <v>1187257.68</v>
      </c>
      <c r="H242" s="650">
        <v>1205066.5451999998</v>
      </c>
      <c r="I242" s="650">
        <v>1223142.5433779997</v>
      </c>
      <c r="J242" s="651">
        <v>1241489.6815286695</v>
      </c>
    </row>
    <row r="243" spans="2:10" x14ac:dyDescent="0.25">
      <c r="B243" s="646" t="s">
        <v>640</v>
      </c>
      <c r="C243" s="146"/>
      <c r="D243" s="146">
        <v>12545</v>
      </c>
      <c r="E243" s="146">
        <v>12756.098036683983</v>
      </c>
      <c r="F243" s="146">
        <v>13573</v>
      </c>
      <c r="G243" s="146">
        <v>13840.3881</v>
      </c>
      <c r="H243" s="146">
        <v>14113.043745570001</v>
      </c>
      <c r="I243" s="146">
        <v>14391.07070735773</v>
      </c>
      <c r="J243" s="299">
        <v>14674.574800292679</v>
      </c>
    </row>
    <row r="244" spans="2:10" ht="25.5" x14ac:dyDescent="0.25">
      <c r="B244" s="640" t="s">
        <v>641</v>
      </c>
      <c r="C244" s="146"/>
      <c r="D244" s="146">
        <v>1777</v>
      </c>
      <c r="E244" s="146">
        <v>1844.8979462805</v>
      </c>
      <c r="F244" s="146">
        <v>1780</v>
      </c>
      <c r="G244" s="146">
        <v>1797.8</v>
      </c>
      <c r="H244" s="146">
        <v>1815.778</v>
      </c>
      <c r="I244" s="146">
        <v>1833.93578</v>
      </c>
      <c r="J244" s="299">
        <v>1852.2751378</v>
      </c>
    </row>
    <row r="245" spans="2:10" ht="26.25" thickBot="1" x14ac:dyDescent="0.3">
      <c r="B245" s="652" t="s">
        <v>642</v>
      </c>
      <c r="C245" s="653"/>
      <c r="D245" s="653">
        <v>888</v>
      </c>
      <c r="E245" s="653">
        <v>950.74622149415472</v>
      </c>
      <c r="F245" s="653">
        <v>1073</v>
      </c>
      <c r="G245" s="653">
        <v>1105.19</v>
      </c>
      <c r="H245" s="653">
        <v>1138.3457000000001</v>
      </c>
      <c r="I245" s="653">
        <v>1172.496071</v>
      </c>
      <c r="J245" s="654">
        <v>1207.67095313</v>
      </c>
    </row>
    <row r="246" spans="2:10" x14ac:dyDescent="0.25">
      <c r="B246" s="647" t="s">
        <v>643</v>
      </c>
      <c r="C246" s="650" t="s">
        <v>63</v>
      </c>
      <c r="D246" s="650">
        <v>2071818</v>
      </c>
      <c r="E246" s="650">
        <v>2092536.18</v>
      </c>
      <c r="F246" s="650">
        <v>2110815</v>
      </c>
      <c r="G246" s="650">
        <v>2131923.15</v>
      </c>
      <c r="H246" s="650">
        <v>2153242.3815000001</v>
      </c>
      <c r="I246" s="650">
        <v>2174774.805315</v>
      </c>
      <c r="J246" s="651">
        <v>2196522.5533681503</v>
      </c>
    </row>
    <row r="247" spans="2:10" x14ac:dyDescent="0.25">
      <c r="B247" s="646" t="s">
        <v>640</v>
      </c>
      <c r="C247" s="146"/>
      <c r="D247" s="146">
        <v>8231</v>
      </c>
      <c r="E247" s="146">
        <v>8313.31</v>
      </c>
      <c r="F247" s="146">
        <v>8475</v>
      </c>
      <c r="G247" s="146">
        <v>8559.75</v>
      </c>
      <c r="H247" s="146">
        <v>8645.3474999999999</v>
      </c>
      <c r="I247" s="146">
        <v>8731.8009750000001</v>
      </c>
      <c r="J247" s="299">
        <v>8819.1189847500009</v>
      </c>
    </row>
    <row r="248" spans="2:10" ht="25.5" x14ac:dyDescent="0.25">
      <c r="B248" s="640" t="s">
        <v>641</v>
      </c>
      <c r="C248" s="146"/>
      <c r="D248" s="146">
        <v>4511</v>
      </c>
      <c r="E248" s="146">
        <v>4713.7180912670838</v>
      </c>
      <c r="F248" s="146">
        <v>4570</v>
      </c>
      <c r="G248" s="146">
        <v>4629.41</v>
      </c>
      <c r="H248" s="146">
        <v>4689.5923299999995</v>
      </c>
      <c r="I248" s="146">
        <v>4750.5570302899987</v>
      </c>
      <c r="J248" s="299">
        <v>4812.3142716837683</v>
      </c>
    </row>
    <row r="249" spans="2:10" ht="26.25" thickBot="1" x14ac:dyDescent="0.3">
      <c r="B249" s="652" t="s">
        <v>642</v>
      </c>
      <c r="C249" s="653"/>
      <c r="D249" s="653">
        <v>3351</v>
      </c>
      <c r="E249" s="653">
        <v>3513.1764440870879</v>
      </c>
      <c r="F249" s="653">
        <v>3361</v>
      </c>
      <c r="G249" s="653">
        <v>3404.6929999999998</v>
      </c>
      <c r="H249" s="653">
        <v>3448.9540089999996</v>
      </c>
      <c r="I249" s="653">
        <v>3493.7904111169992</v>
      </c>
      <c r="J249" s="654">
        <v>3539.2096864615196</v>
      </c>
    </row>
    <row r="250" spans="2:10" ht="25.5" x14ac:dyDescent="0.25">
      <c r="B250" s="647" t="s">
        <v>644</v>
      </c>
      <c r="C250" s="650" t="s">
        <v>65</v>
      </c>
      <c r="D250" s="650">
        <v>60140</v>
      </c>
      <c r="E250" s="650">
        <v>66154</v>
      </c>
      <c r="F250" s="650">
        <v>74447</v>
      </c>
      <c r="G250" s="650">
        <v>81891.700000000012</v>
      </c>
      <c r="H250" s="650">
        <v>90080.870000000024</v>
      </c>
      <c r="I250" s="650">
        <v>99088.957000000039</v>
      </c>
      <c r="J250" s="651">
        <v>108997.85270000005</v>
      </c>
    </row>
    <row r="251" spans="2:10" x14ac:dyDescent="0.25">
      <c r="B251" s="646" t="s">
        <v>640</v>
      </c>
      <c r="C251" s="146"/>
      <c r="D251" s="146">
        <v>1525</v>
      </c>
      <c r="E251" s="146">
        <v>1822.8033376590847</v>
      </c>
      <c r="F251" s="146">
        <v>1705</v>
      </c>
      <c r="G251" s="146">
        <v>1824.3500000000001</v>
      </c>
      <c r="H251" s="146">
        <v>1952.0545000000002</v>
      </c>
      <c r="I251" s="146">
        <v>2088.6983150000005</v>
      </c>
      <c r="J251" s="299">
        <v>2234.9071970500008</v>
      </c>
    </row>
    <row r="252" spans="2:10" ht="25.5" x14ac:dyDescent="0.25">
      <c r="B252" s="640" t="s">
        <v>641</v>
      </c>
      <c r="C252" s="146"/>
      <c r="D252" s="146">
        <v>350</v>
      </c>
      <c r="E252" s="146">
        <v>354.14737304687503</v>
      </c>
      <c r="F252" s="146">
        <v>337</v>
      </c>
      <c r="G252" s="146">
        <v>343.74</v>
      </c>
      <c r="H252" s="146">
        <v>350.6148</v>
      </c>
      <c r="I252" s="146">
        <v>357.62709599999999</v>
      </c>
      <c r="J252" s="299">
        <v>364.77963792000003</v>
      </c>
    </row>
    <row r="253" spans="2:10" ht="26.25" thickBot="1" x14ac:dyDescent="0.3">
      <c r="B253" s="652" t="s">
        <v>642</v>
      </c>
      <c r="C253" s="653"/>
      <c r="D253" s="653">
        <v>118</v>
      </c>
      <c r="E253" s="653">
        <v>121</v>
      </c>
      <c r="F253" s="653">
        <v>158</v>
      </c>
      <c r="G253" s="653">
        <v>161.55779999999999</v>
      </c>
      <c r="H253" s="653">
        <v>164.78895599999998</v>
      </c>
      <c r="I253" s="653">
        <v>168.08473511999998</v>
      </c>
      <c r="J253" s="654">
        <v>171.44642982240001</v>
      </c>
    </row>
    <row r="254" spans="2:10" x14ac:dyDescent="0.25">
      <c r="B254" s="647" t="s">
        <v>645</v>
      </c>
      <c r="C254" s="650" t="s">
        <v>63</v>
      </c>
      <c r="D254" s="668">
        <v>8151</v>
      </c>
      <c r="E254" s="650">
        <v>8486.2335999999996</v>
      </c>
      <c r="F254" s="650">
        <v>9279</v>
      </c>
      <c r="G254" s="650">
        <v>9650.16</v>
      </c>
      <c r="H254" s="650">
        <v>10036.1664</v>
      </c>
      <c r="I254" s="650">
        <v>10437.613056</v>
      </c>
      <c r="J254" s="651">
        <v>10855.117578240001</v>
      </c>
    </row>
    <row r="255" spans="2:10" x14ac:dyDescent="0.25">
      <c r="B255" s="646" t="s">
        <v>640</v>
      </c>
      <c r="C255" s="146"/>
      <c r="D255" s="146">
        <v>306</v>
      </c>
      <c r="E255" s="146">
        <v>342.98901098901098</v>
      </c>
      <c r="F255" s="146">
        <v>350</v>
      </c>
      <c r="G255" s="146">
        <v>385.00000000000006</v>
      </c>
      <c r="H255" s="146">
        <v>423.50000000000011</v>
      </c>
      <c r="I255" s="146">
        <v>465.85000000000014</v>
      </c>
      <c r="J255" s="299">
        <v>512.43500000000017</v>
      </c>
    </row>
    <row r="256" spans="2:10" ht="25.5" x14ac:dyDescent="0.25">
      <c r="B256" s="640" t="s">
        <v>641</v>
      </c>
      <c r="C256" s="146"/>
      <c r="D256" s="146" t="s">
        <v>76</v>
      </c>
      <c r="E256" s="146" t="s">
        <v>76</v>
      </c>
      <c r="F256" s="146" t="s">
        <v>76</v>
      </c>
      <c r="G256" s="146" t="s">
        <v>76</v>
      </c>
      <c r="H256" s="146" t="s">
        <v>76</v>
      </c>
      <c r="I256" s="146" t="s">
        <v>76</v>
      </c>
      <c r="J256" s="299" t="s">
        <v>76</v>
      </c>
    </row>
    <row r="257" spans="2:10" ht="26.25" thickBot="1" x14ac:dyDescent="0.3">
      <c r="B257" s="652" t="s">
        <v>642</v>
      </c>
      <c r="C257" s="653"/>
      <c r="D257" s="653" t="s">
        <v>76</v>
      </c>
      <c r="E257" s="653" t="s">
        <v>76</v>
      </c>
      <c r="F257" s="653" t="s">
        <v>76</v>
      </c>
      <c r="G257" s="653" t="s">
        <v>76</v>
      </c>
      <c r="H257" s="653" t="s">
        <v>76</v>
      </c>
      <c r="I257" s="653" t="s">
        <v>76</v>
      </c>
      <c r="J257" s="654" t="s">
        <v>76</v>
      </c>
    </row>
    <row r="258" spans="2:10" ht="30.75" x14ac:dyDescent="0.25">
      <c r="B258" s="647" t="s">
        <v>663</v>
      </c>
      <c r="C258" s="650" t="s">
        <v>68</v>
      </c>
      <c r="D258" s="650">
        <v>510</v>
      </c>
      <c r="E258" s="650">
        <v>530</v>
      </c>
      <c r="F258" s="650">
        <v>573</v>
      </c>
      <c r="G258" s="650">
        <v>601.65</v>
      </c>
      <c r="H258" s="650">
        <v>631.73249999999996</v>
      </c>
      <c r="I258" s="650">
        <v>663.31912499999999</v>
      </c>
      <c r="J258" s="651">
        <v>696.48508125000001</v>
      </c>
    </row>
    <row r="259" spans="2:10" x14ac:dyDescent="0.25">
      <c r="B259" s="646" t="s">
        <v>640</v>
      </c>
      <c r="C259" s="146"/>
      <c r="D259" s="146">
        <v>478</v>
      </c>
      <c r="E259" s="146">
        <v>486.08379888268149</v>
      </c>
      <c r="F259" s="146">
        <v>523</v>
      </c>
      <c r="G259" s="146">
        <v>549.15</v>
      </c>
      <c r="H259" s="146">
        <v>576.60749999999996</v>
      </c>
      <c r="I259" s="146">
        <v>605.43787499999996</v>
      </c>
      <c r="J259" s="299">
        <v>635.70976874999997</v>
      </c>
    </row>
    <row r="260" spans="2:10" ht="25.5" x14ac:dyDescent="0.25">
      <c r="B260" s="640" t="s">
        <v>641</v>
      </c>
      <c r="C260" s="146"/>
      <c r="D260" s="146">
        <v>48</v>
      </c>
      <c r="E260" s="146">
        <v>52</v>
      </c>
      <c r="F260" s="146">
        <v>45</v>
      </c>
      <c r="G260" s="146">
        <v>47.25</v>
      </c>
      <c r="H260" s="146">
        <v>49.612500000000004</v>
      </c>
      <c r="I260" s="146">
        <v>52.093125000000008</v>
      </c>
      <c r="J260" s="299">
        <v>54.697781250000013</v>
      </c>
    </row>
    <row r="261" spans="2:10" ht="26.25" thickBot="1" x14ac:dyDescent="0.3">
      <c r="B261" s="652" t="s">
        <v>642</v>
      </c>
      <c r="C261" s="653"/>
      <c r="D261" s="653">
        <v>22</v>
      </c>
      <c r="E261" s="653">
        <v>23.833333333333332</v>
      </c>
      <c r="F261" s="653">
        <v>17</v>
      </c>
      <c r="G261" s="653">
        <v>20</v>
      </c>
      <c r="H261" s="653">
        <v>25</v>
      </c>
      <c r="I261" s="653">
        <v>28</v>
      </c>
      <c r="J261" s="654">
        <v>30</v>
      </c>
    </row>
    <row r="262" spans="2:10" ht="25.5" x14ac:dyDescent="0.25">
      <c r="B262" s="647" t="s">
        <v>647</v>
      </c>
      <c r="C262" s="650" t="s">
        <v>61</v>
      </c>
      <c r="D262" s="650">
        <v>31017</v>
      </c>
      <c r="E262" s="650">
        <v>31106.501203620017</v>
      </c>
      <c r="F262" s="650">
        <f>29662</f>
        <v>29662</v>
      </c>
      <c r="G262" s="650">
        <v>30551.86</v>
      </c>
      <c r="H262" s="650">
        <v>31468.415800000002</v>
      </c>
      <c r="I262" s="650">
        <v>32412.468274000003</v>
      </c>
      <c r="J262" s="651">
        <v>33384.84232222</v>
      </c>
    </row>
    <row r="263" spans="2:10" x14ac:dyDescent="0.25">
      <c r="B263" s="646" t="s">
        <v>640</v>
      </c>
      <c r="C263" s="146"/>
      <c r="D263" s="146">
        <v>10971</v>
      </c>
      <c r="E263" s="146">
        <v>12329.228349061817</v>
      </c>
      <c r="F263" s="146">
        <f>11706+2104</f>
        <v>13810</v>
      </c>
      <c r="G263" s="146">
        <v>14638.6</v>
      </c>
      <c r="H263" s="146">
        <v>15516.916000000001</v>
      </c>
      <c r="I263" s="146">
        <v>16447.930960000002</v>
      </c>
      <c r="J263" s="299">
        <v>17434.806817600002</v>
      </c>
    </row>
    <row r="264" spans="2:10" ht="25.5" x14ac:dyDescent="0.25">
      <c r="B264" s="640" t="s">
        <v>641</v>
      </c>
      <c r="C264" s="146"/>
      <c r="D264" s="146"/>
      <c r="E264" s="146"/>
      <c r="F264" s="146">
        <v>15</v>
      </c>
      <c r="G264" s="146">
        <v>15</v>
      </c>
      <c r="H264" s="146">
        <v>16</v>
      </c>
      <c r="I264" s="146">
        <v>16</v>
      </c>
      <c r="J264" s="299">
        <v>17</v>
      </c>
    </row>
    <row r="265" spans="2:10" ht="26.25" thickBot="1" x14ac:dyDescent="0.3">
      <c r="B265" s="652" t="s">
        <v>642</v>
      </c>
      <c r="C265" s="653"/>
      <c r="D265" s="653"/>
      <c r="E265" s="653"/>
      <c r="F265" s="653">
        <v>9</v>
      </c>
      <c r="G265" s="653">
        <v>9</v>
      </c>
      <c r="H265" s="653">
        <v>10</v>
      </c>
      <c r="I265" s="653">
        <v>10</v>
      </c>
      <c r="J265" s="654">
        <v>10</v>
      </c>
    </row>
    <row r="266" spans="2:10" ht="51" x14ac:dyDescent="0.25">
      <c r="B266" s="647" t="s">
        <v>648</v>
      </c>
      <c r="C266" s="650" t="s">
        <v>61</v>
      </c>
      <c r="D266" s="650"/>
      <c r="E266" s="650">
        <v>3000</v>
      </c>
      <c r="F266" s="650">
        <v>0</v>
      </c>
      <c r="G266" s="650">
        <v>0</v>
      </c>
      <c r="H266" s="650">
        <v>3000</v>
      </c>
      <c r="I266" s="650">
        <v>7000</v>
      </c>
      <c r="J266" s="651">
        <v>10000</v>
      </c>
    </row>
    <row r="267" spans="2:10" x14ac:dyDescent="0.25">
      <c r="B267" s="646" t="s">
        <v>640</v>
      </c>
      <c r="C267" s="146"/>
      <c r="D267" s="146"/>
      <c r="E267" s="146">
        <v>50</v>
      </c>
      <c r="F267" s="146">
        <v>0</v>
      </c>
      <c r="G267" s="146">
        <v>0</v>
      </c>
      <c r="H267" s="146">
        <v>50</v>
      </c>
      <c r="I267" s="146">
        <v>100</v>
      </c>
      <c r="J267" s="299">
        <v>160</v>
      </c>
    </row>
    <row r="268" spans="2:10" ht="25.5" x14ac:dyDescent="0.25">
      <c r="B268" s="640" t="s">
        <v>641</v>
      </c>
      <c r="C268" s="146"/>
      <c r="D268" s="146"/>
      <c r="E268" s="146">
        <v>12</v>
      </c>
      <c r="F268" s="146">
        <v>0</v>
      </c>
      <c r="G268" s="146">
        <v>0</v>
      </c>
      <c r="H268" s="146">
        <v>12</v>
      </c>
      <c r="I268" s="146">
        <v>25</v>
      </c>
      <c r="J268" s="299">
        <v>40</v>
      </c>
    </row>
    <row r="269" spans="2:10" ht="26.25" thickBot="1" x14ac:dyDescent="0.3">
      <c r="B269" s="652" t="s">
        <v>642</v>
      </c>
      <c r="C269" s="653"/>
      <c r="D269" s="653"/>
      <c r="E269" s="653">
        <v>9</v>
      </c>
      <c r="F269" s="653">
        <v>0</v>
      </c>
      <c r="G269" s="653">
        <v>0</v>
      </c>
      <c r="H269" s="653">
        <v>9</v>
      </c>
      <c r="I269" s="653">
        <v>19</v>
      </c>
      <c r="J269" s="654">
        <v>32</v>
      </c>
    </row>
    <row r="270" spans="2:10" ht="25.5" x14ac:dyDescent="0.25">
      <c r="B270" s="647" t="s">
        <v>649</v>
      </c>
      <c r="C270" s="650" t="s">
        <v>61</v>
      </c>
      <c r="D270" s="650">
        <v>0</v>
      </c>
      <c r="E270" s="650">
        <v>0</v>
      </c>
      <c r="F270" s="650">
        <v>0</v>
      </c>
      <c r="G270" s="650">
        <v>94.75</v>
      </c>
      <c r="H270" s="650">
        <v>104.22500000000001</v>
      </c>
      <c r="I270" s="650">
        <v>114.64750000000002</v>
      </c>
      <c r="J270" s="651">
        <v>126.11225000000003</v>
      </c>
    </row>
    <row r="271" spans="2:10" x14ac:dyDescent="0.25">
      <c r="B271" s="646" t="s">
        <v>640</v>
      </c>
      <c r="C271" s="146"/>
      <c r="D271" s="146">
        <v>0</v>
      </c>
      <c r="E271" s="146">
        <v>0</v>
      </c>
      <c r="F271" s="146">
        <v>0</v>
      </c>
      <c r="G271" s="146">
        <v>100</v>
      </c>
      <c r="H271" s="146">
        <v>114.99999999999999</v>
      </c>
      <c r="I271" s="146">
        <v>132.24999999999997</v>
      </c>
      <c r="J271" s="299">
        <v>152.08749999999995</v>
      </c>
    </row>
    <row r="272" spans="2:10" ht="25.5" x14ac:dyDescent="0.25">
      <c r="B272" s="640" t="s">
        <v>641</v>
      </c>
      <c r="C272" s="146"/>
      <c r="D272" s="146">
        <v>0</v>
      </c>
      <c r="E272" s="146">
        <v>0</v>
      </c>
      <c r="F272" s="146">
        <v>0</v>
      </c>
      <c r="G272" s="146">
        <v>0</v>
      </c>
      <c r="H272" s="146">
        <v>0</v>
      </c>
      <c r="I272" s="146">
        <v>0</v>
      </c>
      <c r="J272" s="299">
        <v>0</v>
      </c>
    </row>
    <row r="273" spans="2:10" ht="26.25" thickBot="1" x14ac:dyDescent="0.3">
      <c r="B273" s="652" t="s">
        <v>642</v>
      </c>
      <c r="C273" s="653"/>
      <c r="D273" s="653">
        <v>0</v>
      </c>
      <c r="E273" s="653">
        <v>0</v>
      </c>
      <c r="F273" s="653">
        <v>0</v>
      </c>
      <c r="G273" s="653">
        <v>0</v>
      </c>
      <c r="H273" s="653">
        <v>0</v>
      </c>
      <c r="I273" s="653">
        <v>0</v>
      </c>
      <c r="J273" s="654">
        <v>0</v>
      </c>
    </row>
    <row r="274" spans="2:10" ht="25.5" x14ac:dyDescent="0.25">
      <c r="B274" s="647" t="s">
        <v>650</v>
      </c>
      <c r="C274" s="650" t="s">
        <v>29</v>
      </c>
      <c r="D274" s="650"/>
      <c r="E274" s="650"/>
      <c r="F274" s="650"/>
      <c r="G274" s="650"/>
      <c r="H274" s="650"/>
      <c r="I274" s="650"/>
      <c r="J274" s="651"/>
    </row>
    <row r="275" spans="2:10" ht="16.5" thickBot="1" x14ac:dyDescent="0.3">
      <c r="B275" s="639" t="s">
        <v>651</v>
      </c>
      <c r="C275" s="653"/>
      <c r="D275" s="653">
        <v>1514</v>
      </c>
      <c r="E275" s="653">
        <v>1700</v>
      </c>
      <c r="F275" s="653">
        <v>1767</v>
      </c>
      <c r="G275" s="653">
        <v>2100</v>
      </c>
      <c r="H275" s="653">
        <v>2500</v>
      </c>
      <c r="I275" s="653">
        <v>2900</v>
      </c>
      <c r="J275" s="654">
        <v>3300</v>
      </c>
    </row>
    <row r="276" spans="2:10" ht="25.5" x14ac:dyDescent="0.25">
      <c r="B276" s="503" t="s">
        <v>652</v>
      </c>
      <c r="C276" s="648" t="s">
        <v>29</v>
      </c>
      <c r="D276" s="648"/>
      <c r="E276" s="648"/>
      <c r="F276" s="648"/>
      <c r="G276" s="648"/>
      <c r="H276" s="648"/>
      <c r="I276" s="648"/>
      <c r="J276" s="649"/>
    </row>
    <row r="277" spans="2:10" ht="25.5" x14ac:dyDescent="0.25">
      <c r="B277" s="645" t="s">
        <v>641</v>
      </c>
      <c r="C277" s="302"/>
      <c r="D277" s="302">
        <v>15660</v>
      </c>
      <c r="E277" s="302"/>
      <c r="F277" s="302">
        <f>6675+7604+1552</f>
        <v>15831</v>
      </c>
      <c r="G277" s="302">
        <v>15975.062100000001</v>
      </c>
      <c r="H277" s="302">
        <v>16120.435165110002</v>
      </c>
      <c r="I277" s="302">
        <v>16267.131125112504</v>
      </c>
      <c r="J277" s="303">
        <v>16415.162018351031</v>
      </c>
    </row>
    <row r="278" spans="2:10" ht="25.5" x14ac:dyDescent="0.25">
      <c r="B278" s="656" t="s">
        <v>642</v>
      </c>
      <c r="C278" s="657"/>
      <c r="D278" s="657">
        <v>10278.620000000001</v>
      </c>
      <c r="E278" s="657"/>
      <c r="F278" s="657">
        <f>4068.89+5250.22+1028.36</f>
        <v>10347.470000000001</v>
      </c>
      <c r="G278" s="657">
        <v>10409.554820000001</v>
      </c>
      <c r="H278" s="657">
        <v>10472.012148920001</v>
      </c>
      <c r="I278" s="657">
        <v>10534.844221813521</v>
      </c>
      <c r="J278" s="658">
        <v>10598.053287144401</v>
      </c>
    </row>
    <row r="279" spans="2:10" ht="15.6" customHeight="1" x14ac:dyDescent="0.25">
      <c r="B279" s="824" t="s">
        <v>675</v>
      </c>
      <c r="C279" s="663"/>
      <c r="D279" s="664"/>
      <c r="E279" s="664"/>
      <c r="F279" s="669"/>
      <c r="G279" s="664"/>
      <c r="H279" s="666"/>
      <c r="I279" s="667"/>
      <c r="J279" s="664"/>
    </row>
    <row r="280" spans="2:10" x14ac:dyDescent="0.25">
      <c r="B280" s="826" t="s">
        <v>1181</v>
      </c>
      <c r="C280" s="342"/>
      <c r="D280" s="342"/>
      <c r="E280" s="342"/>
      <c r="F280" s="342"/>
      <c r="G280" s="342"/>
      <c r="H280" s="342"/>
      <c r="I280" s="342"/>
      <c r="J280" s="342"/>
    </row>
  </sheetData>
  <mergeCells count="1">
    <mergeCell ref="B12:K12"/>
  </mergeCells>
  <pageMargins left="0.25" right="0.25" top="0.75" bottom="0.75" header="0.3" footer="0.3"/>
  <pageSetup paperSize="9" scale="10" orientation="landscape" r:id="rId1"/>
  <rowBreaks count="1" manualBreakCount="1">
    <brk id="47" min="1" max="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745A3-0B85-4520-9302-36E9AB38C18C}">
  <sheetPr>
    <pageSetUpPr fitToPage="1"/>
  </sheetPr>
  <dimension ref="B2:Z285"/>
  <sheetViews>
    <sheetView zoomScaleNormal="100" zoomScaleSheetLayoutView="90" workbookViewId="0">
      <selection activeCell="C285" sqref="C285"/>
    </sheetView>
  </sheetViews>
  <sheetFormatPr baseColWidth="10" defaultColWidth="11.5703125" defaultRowHeight="15.75" x14ac:dyDescent="0.25"/>
  <cols>
    <col min="1" max="1" width="3.5703125" style="75" customWidth="1"/>
    <col min="2" max="6" width="17.5703125" style="75" customWidth="1"/>
    <col min="7" max="7" width="16.140625" style="75" customWidth="1"/>
    <col min="8"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2" spans="2:26" ht="18" x14ac:dyDescent="0.25">
      <c r="B2" s="261" t="s">
        <v>971</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16.5" thickBot="1" x14ac:dyDescent="0.3">
      <c r="B4" s="594" t="s">
        <v>804</v>
      </c>
      <c r="C4" s="262" t="s">
        <v>61</v>
      </c>
      <c r="D4" s="146">
        <v>902978.75</v>
      </c>
      <c r="E4" s="146">
        <v>9233</v>
      </c>
      <c r="F4" s="146">
        <v>1762</v>
      </c>
      <c r="G4" s="160">
        <v>634.29999999999995</v>
      </c>
      <c r="H4" s="624">
        <v>46332695</v>
      </c>
      <c r="I4" s="624">
        <v>17166500</v>
      </c>
      <c r="J4" s="624">
        <v>3088208</v>
      </c>
      <c r="K4" s="625">
        <v>26077987</v>
      </c>
      <c r="L4" s="263"/>
    </row>
    <row r="5" spans="2:26" ht="28.5" thickBot="1" x14ac:dyDescent="0.3">
      <c r="B5" s="594" t="s">
        <v>805</v>
      </c>
      <c r="C5" s="262" t="s">
        <v>63</v>
      </c>
      <c r="D5" s="146">
        <v>732540</v>
      </c>
      <c r="E5" s="146">
        <v>2753</v>
      </c>
      <c r="F5" s="146">
        <v>1868</v>
      </c>
      <c r="G5" s="160">
        <v>1346.5697</v>
      </c>
      <c r="H5" s="624">
        <v>176313519</v>
      </c>
      <c r="I5" s="624">
        <v>58147579.330207236</v>
      </c>
      <c r="J5" s="624">
        <v>10557611</v>
      </c>
      <c r="K5" s="625">
        <v>107608328.66979277</v>
      </c>
      <c r="L5" s="263"/>
    </row>
    <row r="6" spans="2:26" ht="28.5" thickBot="1" x14ac:dyDescent="0.3">
      <c r="B6" s="594" t="s">
        <v>806</v>
      </c>
      <c r="C6" s="262" t="s">
        <v>65</v>
      </c>
      <c r="D6" s="146">
        <v>15549</v>
      </c>
      <c r="E6" s="146">
        <v>730</v>
      </c>
      <c r="F6" s="146">
        <v>151</v>
      </c>
      <c r="G6" s="160">
        <v>57.424599999999998</v>
      </c>
      <c r="H6" s="624">
        <v>1480438</v>
      </c>
      <c r="I6" s="624">
        <v>0</v>
      </c>
      <c r="J6" s="624">
        <v>530</v>
      </c>
      <c r="K6" s="625">
        <v>1479908</v>
      </c>
      <c r="L6" s="263"/>
    </row>
    <row r="7" spans="2:26" ht="16.5" thickBot="1" x14ac:dyDescent="0.3">
      <c r="B7" s="594" t="s">
        <v>807</v>
      </c>
      <c r="C7" s="262" t="s">
        <v>63</v>
      </c>
      <c r="D7" s="146">
        <v>30059</v>
      </c>
      <c r="E7" s="146">
        <v>804</v>
      </c>
      <c r="F7" s="146" t="s">
        <v>94</v>
      </c>
      <c r="G7" s="160" t="s">
        <v>94</v>
      </c>
      <c r="H7" s="624">
        <v>4291817</v>
      </c>
      <c r="I7" s="624">
        <v>1027256.63</v>
      </c>
      <c r="J7" s="624">
        <v>156125</v>
      </c>
      <c r="K7" s="625">
        <v>3108435.37</v>
      </c>
      <c r="L7" s="263"/>
    </row>
    <row r="8" spans="2:26" ht="26.25" thickBot="1" x14ac:dyDescent="0.3">
      <c r="B8" s="594" t="s">
        <v>808</v>
      </c>
      <c r="C8" s="262" t="s">
        <v>68</v>
      </c>
      <c r="D8" s="146">
        <v>176</v>
      </c>
      <c r="E8" s="146">
        <v>181</v>
      </c>
      <c r="F8" s="146">
        <v>90</v>
      </c>
      <c r="G8" s="160">
        <v>53.800000000000004</v>
      </c>
      <c r="H8" s="624">
        <v>6672644</v>
      </c>
      <c r="I8" s="624">
        <v>2171536.2997927703</v>
      </c>
      <c r="J8" s="624">
        <v>482447</v>
      </c>
      <c r="K8" s="625">
        <v>4018660.7002072297</v>
      </c>
      <c r="L8" s="263"/>
    </row>
    <row r="9" spans="2:26" ht="28.5" thickBot="1" x14ac:dyDescent="0.3">
      <c r="B9" s="594" t="s">
        <v>809</v>
      </c>
      <c r="C9" s="262" t="s">
        <v>61</v>
      </c>
      <c r="D9" s="146">
        <v>63687.53</v>
      </c>
      <c r="E9" s="146">
        <v>5570</v>
      </c>
      <c r="F9" s="146">
        <v>63</v>
      </c>
      <c r="G9" s="160">
        <v>32.478499999999997</v>
      </c>
      <c r="H9" s="624">
        <v>2672712</v>
      </c>
      <c r="I9" s="624">
        <v>0</v>
      </c>
      <c r="J9" s="624">
        <v>0</v>
      </c>
      <c r="K9" s="625">
        <v>2672712</v>
      </c>
      <c r="L9" s="263"/>
    </row>
    <row r="10" spans="2:26" ht="53.25" x14ac:dyDescent="0.25">
      <c r="B10" s="593" t="s">
        <v>830</v>
      </c>
      <c r="C10" s="626" t="s">
        <v>61</v>
      </c>
      <c r="D10" s="302" t="s">
        <v>94</v>
      </c>
      <c r="E10" s="302" t="s">
        <v>94</v>
      </c>
      <c r="F10" s="302" t="s">
        <v>94</v>
      </c>
      <c r="G10" s="307" t="s">
        <v>94</v>
      </c>
      <c r="H10" s="627" t="s">
        <v>94</v>
      </c>
      <c r="I10" s="627" t="s">
        <v>94</v>
      </c>
      <c r="J10" s="627" t="s">
        <v>94</v>
      </c>
      <c r="K10" s="628" t="s">
        <v>94</v>
      </c>
      <c r="L10" s="263"/>
    </row>
    <row r="11" spans="2:26" ht="15.6" customHeight="1" x14ac:dyDescent="0.25">
      <c r="B11" s="819" t="s">
        <v>71</v>
      </c>
      <c r="C11" s="622"/>
      <c r="D11" s="622"/>
      <c r="E11" s="622"/>
      <c r="F11" s="622"/>
      <c r="G11" s="622"/>
      <c r="H11" s="622"/>
      <c r="I11" s="622"/>
      <c r="J11" s="622"/>
      <c r="K11" s="334"/>
    </row>
    <row r="12" spans="2:26" ht="32.25" customHeight="1" x14ac:dyDescent="0.25">
      <c r="B12" s="992" t="s">
        <v>1145</v>
      </c>
      <c r="C12" s="993"/>
      <c r="D12" s="993"/>
      <c r="E12" s="993"/>
      <c r="F12" s="993"/>
      <c r="G12" s="993"/>
      <c r="H12" s="993"/>
      <c r="I12" s="993"/>
      <c r="J12" s="993"/>
      <c r="K12" s="993"/>
      <c r="L12" s="263"/>
      <c r="Z12" s="267"/>
    </row>
    <row r="13" spans="2:26" x14ac:dyDescent="0.25">
      <c r="B13" s="820" t="s">
        <v>1146</v>
      </c>
      <c r="C13" s="622"/>
      <c r="D13" s="622"/>
      <c r="E13" s="622"/>
      <c r="F13" s="622"/>
      <c r="G13" s="622"/>
      <c r="H13" s="622"/>
      <c r="I13" s="622"/>
      <c r="J13" s="622"/>
      <c r="K13" s="266"/>
      <c r="L13" s="263"/>
      <c r="Z13" s="267"/>
    </row>
    <row r="14" spans="2:26" x14ac:dyDescent="0.25">
      <c r="B14" s="820" t="s">
        <v>1182</v>
      </c>
      <c r="C14" s="622"/>
      <c r="D14" s="622"/>
      <c r="E14" s="622"/>
      <c r="F14" s="622"/>
      <c r="G14" s="622"/>
      <c r="H14" s="622"/>
      <c r="I14" s="622"/>
      <c r="J14" s="622"/>
      <c r="K14" s="266"/>
      <c r="L14" s="263"/>
      <c r="Z14" s="267"/>
    </row>
    <row r="15" spans="2:26" x14ac:dyDescent="0.25">
      <c r="B15" s="820" t="s">
        <v>1183</v>
      </c>
      <c r="C15" s="622"/>
      <c r="D15" s="622"/>
      <c r="E15" s="622"/>
      <c r="F15" s="622"/>
      <c r="G15" s="622"/>
      <c r="H15" s="622"/>
      <c r="I15" s="622"/>
      <c r="J15" s="622"/>
      <c r="K15" s="623"/>
      <c r="L15" s="263"/>
      <c r="Z15" s="267"/>
    </row>
    <row r="16" spans="2:26" x14ac:dyDescent="0.25">
      <c r="B16" s="820" t="s">
        <v>1184</v>
      </c>
      <c r="C16" s="622"/>
      <c r="D16" s="622"/>
      <c r="E16" s="622"/>
      <c r="F16" s="622"/>
      <c r="G16" s="622"/>
      <c r="H16" s="622"/>
      <c r="I16" s="622"/>
      <c r="J16" s="622"/>
      <c r="K16" s="623"/>
      <c r="L16" s="263"/>
      <c r="Z16" s="267"/>
    </row>
    <row r="17" spans="2:26" x14ac:dyDescent="0.25">
      <c r="B17" s="820" t="s">
        <v>1185</v>
      </c>
      <c r="C17" s="622"/>
      <c r="D17" s="622"/>
      <c r="E17" s="622"/>
      <c r="F17" s="622"/>
      <c r="G17" s="622"/>
      <c r="H17" s="622"/>
      <c r="I17" s="622"/>
      <c r="J17" s="622"/>
      <c r="K17" s="266"/>
      <c r="L17" s="263"/>
      <c r="Z17" s="267"/>
    </row>
    <row r="18" spans="2:26" x14ac:dyDescent="0.25">
      <c r="B18" s="823" t="s">
        <v>1186</v>
      </c>
      <c r="C18" s="264"/>
      <c r="D18" s="264"/>
      <c r="E18" s="264"/>
      <c r="F18" s="264"/>
      <c r="G18" s="264"/>
      <c r="H18" s="264"/>
      <c r="I18" s="264"/>
      <c r="J18" s="264"/>
      <c r="K18" s="266"/>
      <c r="L18" s="263"/>
      <c r="Z18" s="267"/>
    </row>
    <row r="19" spans="2:26" x14ac:dyDescent="0.25">
      <c r="B19" s="823" t="s">
        <v>1187</v>
      </c>
      <c r="C19" s="264"/>
      <c r="D19" s="264"/>
      <c r="E19" s="264"/>
      <c r="F19" s="264"/>
      <c r="G19" s="264"/>
      <c r="H19" s="264"/>
      <c r="I19" s="264"/>
      <c r="J19" s="264"/>
      <c r="K19" s="266"/>
      <c r="L19" s="263"/>
      <c r="Z19" s="267"/>
    </row>
    <row r="20" spans="2:26" x14ac:dyDescent="0.25">
      <c r="B20" s="264"/>
      <c r="C20" s="264"/>
      <c r="D20" s="264"/>
      <c r="E20" s="264"/>
      <c r="F20" s="264"/>
      <c r="G20" s="264"/>
      <c r="H20" s="264"/>
      <c r="I20" s="264"/>
      <c r="J20" s="264"/>
      <c r="K20" s="266"/>
      <c r="L20" s="263"/>
      <c r="Z20" s="267"/>
    </row>
    <row r="21" spans="2:26" ht="21" customHeight="1" x14ac:dyDescent="0.25">
      <c r="B21" s="261" t="s">
        <v>972</v>
      </c>
      <c r="L21" s="263"/>
    </row>
    <row r="22" spans="2:26" ht="74.25" customHeight="1" thickBot="1" x14ac:dyDescent="0.3">
      <c r="B22" s="592"/>
      <c r="C22" s="748" t="s">
        <v>1014</v>
      </c>
      <c r="D22" s="748" t="s">
        <v>1015</v>
      </c>
      <c r="E22" s="748" t="s">
        <v>1016</v>
      </c>
      <c r="F22" s="592" t="s">
        <v>66</v>
      </c>
      <c r="G22" s="592" t="s">
        <v>77</v>
      </c>
      <c r="H22" s="592" t="s">
        <v>75</v>
      </c>
      <c r="I22" s="595" t="s">
        <v>78</v>
      </c>
      <c r="L22" s="263"/>
    </row>
    <row r="23" spans="2:26" ht="15.6" customHeight="1" x14ac:dyDescent="0.25">
      <c r="B23" s="167">
        <v>2011</v>
      </c>
      <c r="C23" s="146">
        <v>7671</v>
      </c>
      <c r="D23" s="146">
        <v>2054</v>
      </c>
      <c r="E23" s="146">
        <v>421</v>
      </c>
      <c r="F23" s="146">
        <v>505</v>
      </c>
      <c r="G23" s="146">
        <v>120</v>
      </c>
      <c r="H23" s="146">
        <v>298</v>
      </c>
      <c r="I23" s="299"/>
      <c r="L23" s="263"/>
    </row>
    <row r="24" spans="2:26" ht="26.25" thickBot="1" x14ac:dyDescent="0.3">
      <c r="B24" s="629" t="s">
        <v>622</v>
      </c>
      <c r="C24" s="146"/>
      <c r="D24" s="146"/>
      <c r="E24" s="146"/>
      <c r="F24" s="146"/>
      <c r="G24" s="146"/>
      <c r="H24" s="146"/>
      <c r="I24" s="299"/>
    </row>
    <row r="25" spans="2:26" ht="15.6" customHeight="1" x14ac:dyDescent="0.25">
      <c r="B25" s="167">
        <v>2012</v>
      </c>
      <c r="C25" s="146">
        <v>7928</v>
      </c>
      <c r="D25" s="146">
        <v>2151</v>
      </c>
      <c r="E25" s="146">
        <v>458</v>
      </c>
      <c r="F25" s="146">
        <v>436</v>
      </c>
      <c r="G25" s="146">
        <v>62</v>
      </c>
      <c r="H25" s="146">
        <v>1311</v>
      </c>
      <c r="I25" s="299"/>
    </row>
    <row r="26" spans="2:26" ht="26.25" thickBot="1" x14ac:dyDescent="0.3">
      <c r="B26" s="629" t="s">
        <v>622</v>
      </c>
      <c r="C26" s="630">
        <f t="shared" ref="C26:H26" si="0">IFERROR((C25-C23)/ABS(C23), "")</f>
        <v>3.3502802763655325E-2</v>
      </c>
      <c r="D26" s="630">
        <f t="shared" si="0"/>
        <v>4.7224926971762414E-2</v>
      </c>
      <c r="E26" s="630">
        <f t="shared" si="0"/>
        <v>8.7885985748218529E-2</v>
      </c>
      <c r="F26" s="630">
        <f t="shared" si="0"/>
        <v>-0.13663366336633664</v>
      </c>
      <c r="G26" s="630">
        <f t="shared" si="0"/>
        <v>-0.48333333333333334</v>
      </c>
      <c r="H26" s="630">
        <f t="shared" si="0"/>
        <v>3.3993288590604025</v>
      </c>
      <c r="I26" s="631"/>
    </row>
    <row r="27" spans="2:26" ht="15.6" customHeight="1" x14ac:dyDescent="0.25">
      <c r="B27" s="167">
        <v>2013</v>
      </c>
      <c r="C27" s="146">
        <v>7980</v>
      </c>
      <c r="D27" s="146">
        <v>2223</v>
      </c>
      <c r="E27" s="146">
        <v>521</v>
      </c>
      <c r="F27" s="146">
        <v>483</v>
      </c>
      <c r="G27" s="146">
        <v>98</v>
      </c>
      <c r="H27" s="146">
        <v>1782</v>
      </c>
      <c r="I27" s="299"/>
    </row>
    <row r="28" spans="2:26" ht="26.25" thickBot="1" x14ac:dyDescent="0.3">
      <c r="B28" s="629" t="s">
        <v>622</v>
      </c>
      <c r="C28" s="630">
        <f t="shared" ref="C28:H28" si="1">IFERROR((C27-C25)/ABS(C25), "")</f>
        <v>6.559031281533804E-3</v>
      </c>
      <c r="D28" s="630">
        <f t="shared" si="1"/>
        <v>3.3472803347280332E-2</v>
      </c>
      <c r="E28" s="630">
        <f t="shared" si="1"/>
        <v>0.13755458515283842</v>
      </c>
      <c r="F28" s="630">
        <f t="shared" si="1"/>
        <v>0.10779816513761468</v>
      </c>
      <c r="G28" s="630">
        <f t="shared" si="1"/>
        <v>0.58064516129032262</v>
      </c>
      <c r="H28" s="630">
        <f t="shared" si="1"/>
        <v>0.35926773455377575</v>
      </c>
      <c r="I28" s="631"/>
    </row>
    <row r="29" spans="2:26" ht="15.6" customHeight="1" x14ac:dyDescent="0.25">
      <c r="B29" s="167">
        <v>2014</v>
      </c>
      <c r="C29" s="146">
        <v>8150</v>
      </c>
      <c r="D29" s="146">
        <v>2252</v>
      </c>
      <c r="E29" s="146">
        <v>556</v>
      </c>
      <c r="F29" s="146">
        <v>451</v>
      </c>
      <c r="G29" s="146">
        <v>95</v>
      </c>
      <c r="H29" s="146">
        <v>1546</v>
      </c>
      <c r="I29" s="299"/>
    </row>
    <row r="30" spans="2:26" ht="26.25" thickBot="1" x14ac:dyDescent="0.3">
      <c r="B30" s="629" t="s">
        <v>622</v>
      </c>
      <c r="C30" s="630">
        <f t="shared" ref="C30:H30" si="2">IFERROR((C29-C27)/ABS(C27), "")</f>
        <v>2.1303258145363407E-2</v>
      </c>
      <c r="D30" s="630">
        <f t="shared" si="2"/>
        <v>1.3045434098065677E-2</v>
      </c>
      <c r="E30" s="630">
        <f t="shared" si="2"/>
        <v>6.71785028790787E-2</v>
      </c>
      <c r="F30" s="630">
        <f t="shared" si="2"/>
        <v>-6.6252587991718431E-2</v>
      </c>
      <c r="G30" s="630">
        <f t="shared" si="2"/>
        <v>-3.0612244897959183E-2</v>
      </c>
      <c r="H30" s="630">
        <f t="shared" si="2"/>
        <v>-0.13243546576879911</v>
      </c>
      <c r="I30" s="631"/>
    </row>
    <row r="31" spans="2:26" ht="15.6" customHeight="1" x14ac:dyDescent="0.25">
      <c r="B31" s="167">
        <v>2015</v>
      </c>
      <c r="C31" s="146">
        <v>8340</v>
      </c>
      <c r="D31" s="146">
        <v>2345</v>
      </c>
      <c r="E31" s="146">
        <v>511</v>
      </c>
      <c r="F31" s="146">
        <v>439</v>
      </c>
      <c r="G31" s="146">
        <v>114</v>
      </c>
      <c r="H31" s="146">
        <v>1471</v>
      </c>
      <c r="I31" s="299"/>
    </row>
    <row r="32" spans="2:26" ht="26.25" thickBot="1" x14ac:dyDescent="0.3">
      <c r="B32" s="629" t="s">
        <v>622</v>
      </c>
      <c r="C32" s="630">
        <f t="shared" ref="C32:H32" si="3">IFERROR((C31-C29)/ABS(C29), "")</f>
        <v>2.3312883435582823E-2</v>
      </c>
      <c r="D32" s="630">
        <f t="shared" si="3"/>
        <v>4.1296625222024867E-2</v>
      </c>
      <c r="E32" s="630">
        <f t="shared" si="3"/>
        <v>-8.0935251798561147E-2</v>
      </c>
      <c r="F32" s="630">
        <f t="shared" si="3"/>
        <v>-2.6607538802660754E-2</v>
      </c>
      <c r="G32" s="630">
        <f t="shared" si="3"/>
        <v>0.2</v>
      </c>
      <c r="H32" s="630">
        <f t="shared" si="3"/>
        <v>-4.8512289780077621E-2</v>
      </c>
      <c r="I32" s="631"/>
    </row>
    <row r="33" spans="2:12" ht="15.6" customHeight="1" x14ac:dyDescent="0.25">
      <c r="B33" s="167">
        <v>2016</v>
      </c>
      <c r="C33" s="146">
        <v>8322</v>
      </c>
      <c r="D33" s="146">
        <v>2407</v>
      </c>
      <c r="E33" s="146">
        <v>517</v>
      </c>
      <c r="F33" s="146">
        <v>458</v>
      </c>
      <c r="G33" s="146">
        <v>109</v>
      </c>
      <c r="H33" s="146">
        <v>1507</v>
      </c>
      <c r="I33" s="299"/>
    </row>
    <row r="34" spans="2:12" ht="26.25" thickBot="1" x14ac:dyDescent="0.3">
      <c r="B34" s="629" t="s">
        <v>622</v>
      </c>
      <c r="C34" s="630">
        <f t="shared" ref="C34:H34" si="4">IFERROR((C33-C31)/ABS(C31), "")</f>
        <v>-2.158273381294964E-3</v>
      </c>
      <c r="D34" s="630">
        <f t="shared" si="4"/>
        <v>2.6439232409381664E-2</v>
      </c>
      <c r="E34" s="630">
        <f t="shared" si="4"/>
        <v>1.1741682974559686E-2</v>
      </c>
      <c r="F34" s="630">
        <f t="shared" si="4"/>
        <v>4.328018223234624E-2</v>
      </c>
      <c r="G34" s="630">
        <f t="shared" si="4"/>
        <v>-4.3859649122807015E-2</v>
      </c>
      <c r="H34" s="630">
        <f t="shared" si="4"/>
        <v>2.4473147518694765E-2</v>
      </c>
      <c r="I34" s="631"/>
    </row>
    <row r="35" spans="2:12" ht="15.6" customHeight="1" x14ac:dyDescent="0.25">
      <c r="B35" s="167">
        <v>2017</v>
      </c>
      <c r="C35" s="146">
        <v>8254</v>
      </c>
      <c r="D35" s="146">
        <v>2453</v>
      </c>
      <c r="E35" s="146">
        <v>535</v>
      </c>
      <c r="F35" s="146">
        <v>457</v>
      </c>
      <c r="G35" s="146">
        <v>128</v>
      </c>
      <c r="H35" s="146">
        <v>1736</v>
      </c>
      <c r="I35" s="299"/>
    </row>
    <row r="36" spans="2:12" ht="26.25" thickBot="1" x14ac:dyDescent="0.3">
      <c r="B36" s="629" t="s">
        <v>622</v>
      </c>
      <c r="C36" s="630">
        <f t="shared" ref="C36:H36" si="5">IFERROR((C35-C33)/ABS(C33), "")</f>
        <v>-8.171112713290074E-3</v>
      </c>
      <c r="D36" s="630">
        <f t="shared" si="5"/>
        <v>1.9110926464478605E-2</v>
      </c>
      <c r="E36" s="630">
        <f t="shared" si="5"/>
        <v>3.4816247582205029E-2</v>
      </c>
      <c r="F36" s="630">
        <f t="shared" si="5"/>
        <v>-2.1834061135371178E-3</v>
      </c>
      <c r="G36" s="630">
        <f t="shared" si="5"/>
        <v>0.1743119266055046</v>
      </c>
      <c r="H36" s="630">
        <f t="shared" si="5"/>
        <v>0.15195753151957531</v>
      </c>
      <c r="I36" s="631"/>
      <c r="L36" s="268"/>
    </row>
    <row r="37" spans="2:12" ht="15.6" customHeight="1" x14ac:dyDescent="0.25">
      <c r="B37" s="167">
        <v>2018</v>
      </c>
      <c r="C37" s="146">
        <v>8293</v>
      </c>
      <c r="D37" s="146">
        <v>2910</v>
      </c>
      <c r="E37" s="146">
        <v>604</v>
      </c>
      <c r="F37" s="146">
        <v>653</v>
      </c>
      <c r="G37" s="146">
        <v>150</v>
      </c>
      <c r="H37" s="146">
        <v>2478</v>
      </c>
      <c r="I37" s="299" t="s">
        <v>94</v>
      </c>
    </row>
    <row r="38" spans="2:12" ht="26.25" thickBot="1" x14ac:dyDescent="0.3">
      <c r="B38" s="629" t="s">
        <v>622</v>
      </c>
      <c r="C38" s="630">
        <f t="shared" ref="C38:I38" si="6">IFERROR((C37-C35)/ABS(C35), "")</f>
        <v>4.7249818269929729E-3</v>
      </c>
      <c r="D38" s="630">
        <f t="shared" si="6"/>
        <v>0.18630248675091723</v>
      </c>
      <c r="E38" s="630">
        <f t="shared" si="6"/>
        <v>0.12897196261682242</v>
      </c>
      <c r="F38" s="630">
        <f t="shared" si="6"/>
        <v>0.42888402625820571</v>
      </c>
      <c r="G38" s="630">
        <f t="shared" si="6"/>
        <v>0.171875</v>
      </c>
      <c r="H38" s="630">
        <f t="shared" si="6"/>
        <v>0.42741935483870969</v>
      </c>
      <c r="I38" s="631" t="str">
        <f t="shared" si="6"/>
        <v/>
      </c>
      <c r="L38" s="268"/>
    </row>
    <row r="39" spans="2:12" ht="15.6" customHeight="1" x14ac:dyDescent="0.25">
      <c r="B39" s="167">
        <v>2019</v>
      </c>
      <c r="C39" s="146">
        <v>8259</v>
      </c>
      <c r="D39" s="146">
        <v>2956</v>
      </c>
      <c r="E39" s="146">
        <v>649</v>
      </c>
      <c r="F39" s="146">
        <v>660</v>
      </c>
      <c r="G39" s="146">
        <v>182</v>
      </c>
      <c r="H39" s="146">
        <v>3881</v>
      </c>
      <c r="I39" s="299" t="s">
        <v>94</v>
      </c>
    </row>
    <row r="40" spans="2:12" ht="26.25" thickBot="1" x14ac:dyDescent="0.3">
      <c r="B40" s="629" t="s">
        <v>622</v>
      </c>
      <c r="C40" s="630">
        <f t="shared" ref="C40:I40" si="7">IFERROR((C39-C37)/ABS(C37), "")</f>
        <v>-4.0998432412878332E-3</v>
      </c>
      <c r="D40" s="630">
        <f t="shared" si="7"/>
        <v>1.5807560137457044E-2</v>
      </c>
      <c r="E40" s="630">
        <f t="shared" si="7"/>
        <v>7.4503311258278151E-2</v>
      </c>
      <c r="F40" s="630">
        <f t="shared" si="7"/>
        <v>1.0719754977029096E-2</v>
      </c>
      <c r="G40" s="630">
        <f t="shared" si="7"/>
        <v>0.21333333333333335</v>
      </c>
      <c r="H40" s="630">
        <f t="shared" si="7"/>
        <v>0.56618240516545604</v>
      </c>
      <c r="I40" s="631" t="str">
        <f t="shared" si="7"/>
        <v/>
      </c>
    </row>
    <row r="41" spans="2:12" ht="15.6" customHeight="1" x14ac:dyDescent="0.25">
      <c r="B41" s="167">
        <v>2020</v>
      </c>
      <c r="C41" s="146">
        <v>8505</v>
      </c>
      <c r="D41" s="146">
        <v>2921</v>
      </c>
      <c r="E41" s="146">
        <v>608</v>
      </c>
      <c r="F41" s="146">
        <v>693</v>
      </c>
      <c r="G41" s="146">
        <v>199</v>
      </c>
      <c r="H41" s="146">
        <v>4472</v>
      </c>
      <c r="I41" s="299" t="s">
        <v>94</v>
      </c>
    </row>
    <row r="42" spans="2:12" ht="26.25" thickBot="1" x14ac:dyDescent="0.3">
      <c r="B42" s="629" t="s">
        <v>622</v>
      </c>
      <c r="C42" s="630">
        <f t="shared" ref="C42:I42" si="8">IFERROR((C41-C39)/ABS(C39), "")</f>
        <v>2.9785688339992736E-2</v>
      </c>
      <c r="D42" s="630">
        <f t="shared" si="8"/>
        <v>-1.1840324763193504E-2</v>
      </c>
      <c r="E42" s="630">
        <f t="shared" si="8"/>
        <v>-6.3174114021571651E-2</v>
      </c>
      <c r="F42" s="630">
        <f t="shared" si="8"/>
        <v>0.05</v>
      </c>
      <c r="G42" s="630">
        <f t="shared" si="8"/>
        <v>9.3406593406593408E-2</v>
      </c>
      <c r="H42" s="630">
        <f t="shared" si="8"/>
        <v>0.15228034011852615</v>
      </c>
      <c r="I42" s="631" t="str">
        <f t="shared" si="8"/>
        <v/>
      </c>
    </row>
    <row r="43" spans="2:12" ht="15.6" customHeight="1" x14ac:dyDescent="0.25">
      <c r="B43" s="167">
        <v>2021</v>
      </c>
      <c r="C43" s="146">
        <v>8325</v>
      </c>
      <c r="D43" s="146">
        <v>2879</v>
      </c>
      <c r="E43" s="146">
        <v>530</v>
      </c>
      <c r="F43" s="146">
        <v>830</v>
      </c>
      <c r="G43" s="146">
        <v>187</v>
      </c>
      <c r="H43" s="146">
        <v>5227</v>
      </c>
      <c r="I43" s="299" t="s">
        <v>94</v>
      </c>
    </row>
    <row r="44" spans="2:12" ht="26.25" thickBot="1" x14ac:dyDescent="0.3">
      <c r="B44" s="629" t="s">
        <v>622</v>
      </c>
      <c r="C44" s="630">
        <f t="shared" ref="C44:I44" si="9">IFERROR((C43-C41)/ABS(C41), "")</f>
        <v>-2.1164021164021163E-2</v>
      </c>
      <c r="D44" s="630">
        <f t="shared" si="9"/>
        <v>-1.4378637452927079E-2</v>
      </c>
      <c r="E44" s="630">
        <f t="shared" si="9"/>
        <v>-0.12828947368421054</v>
      </c>
      <c r="F44" s="630">
        <f t="shared" si="9"/>
        <v>0.1976911976911977</v>
      </c>
      <c r="G44" s="630">
        <f t="shared" si="9"/>
        <v>-6.030150753768844E-2</v>
      </c>
      <c r="H44" s="630">
        <f t="shared" si="9"/>
        <v>0.16882826475849733</v>
      </c>
      <c r="I44" s="631" t="str">
        <f t="shared" si="9"/>
        <v/>
      </c>
    </row>
    <row r="45" spans="2:12" ht="15.6" customHeight="1" x14ac:dyDescent="0.25">
      <c r="B45" s="167">
        <v>2022</v>
      </c>
      <c r="C45" s="146">
        <v>8653</v>
      </c>
      <c r="D45" s="146">
        <v>2803</v>
      </c>
      <c r="E45" s="146">
        <v>631</v>
      </c>
      <c r="F45" s="146">
        <v>784</v>
      </c>
      <c r="G45" s="146">
        <v>186</v>
      </c>
      <c r="H45" s="146">
        <v>4989</v>
      </c>
      <c r="I45" s="299" t="s">
        <v>94</v>
      </c>
    </row>
    <row r="46" spans="2:12" ht="26.25" thickBot="1" x14ac:dyDescent="0.3">
      <c r="B46" s="629" t="s">
        <v>622</v>
      </c>
      <c r="C46" s="630">
        <f t="shared" ref="C46:I46" si="10">IFERROR((C45-C43)/ABS(C43), "")</f>
        <v>3.9399399399399397E-2</v>
      </c>
      <c r="D46" s="630">
        <f t="shared" si="10"/>
        <v>-2.6398054880166725E-2</v>
      </c>
      <c r="E46" s="630">
        <f t="shared" si="10"/>
        <v>0.19056603773584907</v>
      </c>
      <c r="F46" s="630">
        <f t="shared" si="10"/>
        <v>-5.5421686746987948E-2</v>
      </c>
      <c r="G46" s="630">
        <f t="shared" si="10"/>
        <v>-5.3475935828877002E-3</v>
      </c>
      <c r="H46" s="630">
        <f t="shared" si="10"/>
        <v>-4.553281040749952E-2</v>
      </c>
      <c r="I46" s="631" t="str">
        <f t="shared" si="10"/>
        <v/>
      </c>
    </row>
    <row r="47" spans="2:12" ht="15.6" customHeight="1" x14ac:dyDescent="0.25">
      <c r="B47" s="167">
        <v>2023</v>
      </c>
      <c r="C47" s="146">
        <v>8822</v>
      </c>
      <c r="D47" s="146">
        <v>2766</v>
      </c>
      <c r="E47" s="146">
        <v>736</v>
      </c>
      <c r="F47" s="146">
        <v>761</v>
      </c>
      <c r="G47" s="146">
        <v>201</v>
      </c>
      <c r="H47" s="146">
        <v>5183</v>
      </c>
      <c r="I47" s="299">
        <v>0</v>
      </c>
    </row>
    <row r="48" spans="2:12" ht="26.25" thickBot="1" x14ac:dyDescent="0.3">
      <c r="B48" s="629" t="s">
        <v>622</v>
      </c>
      <c r="C48" s="630">
        <f t="shared" ref="C48:I50" si="11">IFERROR((C47-C45)/ABS(C45), "")</f>
        <v>1.9530798566970993E-2</v>
      </c>
      <c r="D48" s="630">
        <f t="shared" si="11"/>
        <v>-1.3200142704245452E-2</v>
      </c>
      <c r="E48" s="630">
        <f t="shared" si="11"/>
        <v>0.1664025356576862</v>
      </c>
      <c r="F48" s="630">
        <f t="shared" si="11"/>
        <v>-2.9336734693877552E-2</v>
      </c>
      <c r="G48" s="630">
        <f t="shared" si="11"/>
        <v>8.0645161290322578E-2</v>
      </c>
      <c r="H48" s="630">
        <f t="shared" si="11"/>
        <v>3.8885548206053319E-2</v>
      </c>
      <c r="I48" s="631" t="str">
        <f t="shared" si="11"/>
        <v/>
      </c>
    </row>
    <row r="49" spans="2:14" ht="15.6" customHeight="1" x14ac:dyDescent="0.25">
      <c r="B49" s="167">
        <v>2024</v>
      </c>
      <c r="C49" s="146">
        <v>9233</v>
      </c>
      <c r="D49" s="146">
        <v>2753</v>
      </c>
      <c r="E49" s="146">
        <v>730</v>
      </c>
      <c r="F49" s="146">
        <v>804</v>
      </c>
      <c r="G49" s="146">
        <v>181</v>
      </c>
      <c r="H49" s="146">
        <v>5570</v>
      </c>
      <c r="I49" s="299" t="s">
        <v>94</v>
      </c>
    </row>
    <row r="50" spans="2:14" ht="25.5" x14ac:dyDescent="0.25">
      <c r="B50" s="632" t="s">
        <v>622</v>
      </c>
      <c r="C50" s="633">
        <f t="shared" si="11"/>
        <v>4.6588075266379508E-2</v>
      </c>
      <c r="D50" s="633">
        <f t="shared" si="11"/>
        <v>-4.6999276934201013E-3</v>
      </c>
      <c r="E50" s="633">
        <f t="shared" si="11"/>
        <v>-8.152173913043478E-3</v>
      </c>
      <c r="F50" s="633">
        <f t="shared" si="11"/>
        <v>5.6504599211563734E-2</v>
      </c>
      <c r="G50" s="633">
        <f t="shared" si="11"/>
        <v>-9.950248756218906E-2</v>
      </c>
      <c r="H50" s="633">
        <f t="shared" si="11"/>
        <v>7.4667181169207023E-2</v>
      </c>
      <c r="I50" s="634" t="str">
        <f t="shared" si="11"/>
        <v/>
      </c>
    </row>
    <row r="51" spans="2:14" x14ac:dyDescent="0.25">
      <c r="B51" s="822" t="s">
        <v>771</v>
      </c>
    </row>
    <row r="52" spans="2:14" x14ac:dyDescent="0.25">
      <c r="B52" s="823" t="s">
        <v>1151</v>
      </c>
    </row>
    <row r="53" spans="2:14" x14ac:dyDescent="0.25">
      <c r="B53" s="264"/>
    </row>
    <row r="54" spans="2:14" x14ac:dyDescent="0.25">
      <c r="B54" s="261" t="s">
        <v>973</v>
      </c>
    </row>
    <row r="55" spans="2:14" ht="77.25" thickBot="1" x14ac:dyDescent="0.3">
      <c r="B55" s="592" t="s">
        <v>83</v>
      </c>
      <c r="C55" s="592" t="s">
        <v>99</v>
      </c>
      <c r="D55" s="748" t="s">
        <v>1014</v>
      </c>
      <c r="E55" s="748" t="s">
        <v>1015</v>
      </c>
      <c r="F55" s="748" t="s">
        <v>1016</v>
      </c>
      <c r="G55" s="592" t="s">
        <v>66</v>
      </c>
      <c r="H55" s="592" t="s">
        <v>77</v>
      </c>
      <c r="I55" s="592" t="s">
        <v>75</v>
      </c>
      <c r="J55" s="595" t="s">
        <v>78</v>
      </c>
      <c r="K55" s="269"/>
    </row>
    <row r="56" spans="2:14" x14ac:dyDescent="0.25">
      <c r="B56" s="167">
        <v>2013</v>
      </c>
      <c r="C56" s="635" t="s">
        <v>5</v>
      </c>
      <c r="D56" s="715">
        <v>0.67420020639834888</v>
      </c>
      <c r="E56" s="715">
        <v>0.69562575941676785</v>
      </c>
      <c r="F56" s="715">
        <v>0.72786885245901634</v>
      </c>
      <c r="G56" s="715">
        <v>0.7222222222222221</v>
      </c>
      <c r="H56" s="715">
        <v>0.58974358974358976</v>
      </c>
      <c r="I56" s="715">
        <v>0.60068259385665534</v>
      </c>
      <c r="J56" s="716"/>
      <c r="K56" s="269"/>
      <c r="M56" s="270"/>
      <c r="N56" s="270"/>
    </row>
    <row r="57" spans="2:14" ht="16.5" thickBot="1" x14ac:dyDescent="0.3">
      <c r="B57" s="629"/>
      <c r="C57" s="635" t="s">
        <v>6</v>
      </c>
      <c r="D57" s="715">
        <v>0.32579979360165118</v>
      </c>
      <c r="E57" s="715">
        <v>0.30437424058323204</v>
      </c>
      <c r="F57" s="715">
        <v>0.27213114754098361</v>
      </c>
      <c r="G57" s="715">
        <v>0.27777777777777779</v>
      </c>
      <c r="H57" s="715">
        <v>0.4102564102564103</v>
      </c>
      <c r="I57" s="715">
        <v>0.39931740614334471</v>
      </c>
      <c r="J57" s="716"/>
      <c r="K57" s="269"/>
      <c r="M57" s="269"/>
      <c r="N57" s="269"/>
    </row>
    <row r="58" spans="2:14" x14ac:dyDescent="0.25">
      <c r="B58" s="167">
        <v>2014</v>
      </c>
      <c r="C58" s="635" t="s">
        <v>5</v>
      </c>
      <c r="D58" s="715">
        <v>0.67568697105840569</v>
      </c>
      <c r="E58" s="715">
        <v>0.6994152046783626</v>
      </c>
      <c r="F58" s="715">
        <v>0.76539589442815259</v>
      </c>
      <c r="G58" s="715">
        <v>0.75862068965517238</v>
      </c>
      <c r="H58" s="715">
        <v>0.64556962025316467</v>
      </c>
      <c r="I58" s="715">
        <v>0.61001317523056653</v>
      </c>
      <c r="J58" s="716"/>
      <c r="K58" s="269"/>
      <c r="M58" s="269"/>
      <c r="N58" s="269"/>
    </row>
    <row r="59" spans="2:14" ht="16.5" thickBot="1" x14ac:dyDescent="0.3">
      <c r="B59" s="629"/>
      <c r="C59" s="635" t="s">
        <v>6</v>
      </c>
      <c r="D59" s="715">
        <v>0.32431302894159442</v>
      </c>
      <c r="E59" s="715">
        <v>0.3005847953216374</v>
      </c>
      <c r="F59" s="715">
        <v>0.23460410557184752</v>
      </c>
      <c r="G59" s="715">
        <v>0.24137931034482757</v>
      </c>
      <c r="H59" s="715">
        <v>0.3544303797468355</v>
      </c>
      <c r="I59" s="715">
        <v>0.38998682476943353</v>
      </c>
      <c r="J59" s="716"/>
      <c r="K59" s="269"/>
      <c r="M59" s="269"/>
      <c r="N59" s="269"/>
    </row>
    <row r="60" spans="2:14" x14ac:dyDescent="0.25">
      <c r="B60" s="167">
        <v>2015</v>
      </c>
      <c r="C60" s="635" t="s">
        <v>5</v>
      </c>
      <c r="D60" s="715">
        <v>0.68123393316195358</v>
      </c>
      <c r="E60" s="715">
        <v>0.70046082949308752</v>
      </c>
      <c r="F60" s="715">
        <v>0.74915254237288142</v>
      </c>
      <c r="G60" s="715">
        <v>0.65517241379310331</v>
      </c>
      <c r="H60" s="715">
        <v>0.63953488372093026</v>
      </c>
      <c r="I60" s="715">
        <v>0.61921708185053381</v>
      </c>
      <c r="J60" s="716"/>
      <c r="K60" s="269"/>
      <c r="M60" s="269"/>
      <c r="N60" s="269"/>
    </row>
    <row r="61" spans="2:14" ht="16.5" thickBot="1" x14ac:dyDescent="0.3">
      <c r="B61" s="629"/>
      <c r="C61" s="635" t="s">
        <v>6</v>
      </c>
      <c r="D61" s="715">
        <v>0.31876606683804626</v>
      </c>
      <c r="E61" s="715">
        <v>0.29953917050691248</v>
      </c>
      <c r="F61" s="715">
        <v>0.25084745762711863</v>
      </c>
      <c r="G61" s="715">
        <v>0.34482758620689652</v>
      </c>
      <c r="H61" s="715">
        <v>0.3604651162790698</v>
      </c>
      <c r="I61" s="715">
        <v>0.38078291814946624</v>
      </c>
      <c r="J61" s="716"/>
      <c r="K61" s="269"/>
      <c r="M61" s="269"/>
      <c r="N61" s="269"/>
    </row>
    <row r="62" spans="2:14" x14ac:dyDescent="0.25">
      <c r="B62" s="167">
        <v>2016</v>
      </c>
      <c r="C62" s="635" t="s">
        <v>5</v>
      </c>
      <c r="D62" s="715">
        <v>0.67315078676743889</v>
      </c>
      <c r="E62" s="715">
        <v>0.69630872483221484</v>
      </c>
      <c r="F62" s="715">
        <v>0.68932038834951459</v>
      </c>
      <c r="G62" s="715">
        <v>0.63636363636363635</v>
      </c>
      <c r="H62" s="715">
        <v>0.60215053763440851</v>
      </c>
      <c r="I62" s="715">
        <v>0.58452722063037243</v>
      </c>
      <c r="J62" s="716"/>
      <c r="K62" s="269"/>
      <c r="M62" s="269"/>
      <c r="N62" s="269"/>
    </row>
    <row r="63" spans="2:14" ht="16.5" thickBot="1" x14ac:dyDescent="0.3">
      <c r="B63" s="629"/>
      <c r="C63" s="635" t="s">
        <v>6</v>
      </c>
      <c r="D63" s="715">
        <v>0.326849213232561</v>
      </c>
      <c r="E63" s="715">
        <v>0.30369127516778521</v>
      </c>
      <c r="F63" s="715">
        <v>0.31067961165048547</v>
      </c>
      <c r="G63" s="715">
        <v>0.36363636363636365</v>
      </c>
      <c r="H63" s="715">
        <v>0.39784946236559138</v>
      </c>
      <c r="I63" s="715">
        <v>0.41547277936962751</v>
      </c>
      <c r="J63" s="716"/>
      <c r="K63" s="269"/>
      <c r="M63" s="269"/>
      <c r="N63" s="269"/>
    </row>
    <row r="64" spans="2:14" x14ac:dyDescent="0.25">
      <c r="B64" s="167">
        <v>2017</v>
      </c>
      <c r="C64" s="635" t="s">
        <v>5</v>
      </c>
      <c r="D64" s="715">
        <v>0.6712397734424167</v>
      </c>
      <c r="E64" s="715">
        <v>0.69723756906077339</v>
      </c>
      <c r="F64" s="715">
        <v>0.71844660194174748</v>
      </c>
      <c r="G64" s="715">
        <v>0.69047619047619047</v>
      </c>
      <c r="H64" s="715">
        <v>0.54901960784313719</v>
      </c>
      <c r="I64" s="715">
        <v>0.53658536585365857</v>
      </c>
      <c r="J64" s="716"/>
      <c r="K64" s="269"/>
      <c r="M64" s="269"/>
      <c r="N64" s="269"/>
    </row>
    <row r="65" spans="2:14" ht="16.5" thickBot="1" x14ac:dyDescent="0.3">
      <c r="B65" s="629"/>
      <c r="C65" s="635" t="s">
        <v>6</v>
      </c>
      <c r="D65" s="715">
        <v>0.32876022655758341</v>
      </c>
      <c r="E65" s="715">
        <v>0.3027624309392265</v>
      </c>
      <c r="F65" s="715">
        <v>0.28155339805825241</v>
      </c>
      <c r="G65" s="715">
        <v>0.30952380952380953</v>
      </c>
      <c r="H65" s="715">
        <v>0.4509803921568627</v>
      </c>
      <c r="I65" s="715">
        <v>0.46341463414634149</v>
      </c>
      <c r="J65" s="716"/>
      <c r="K65" s="269"/>
      <c r="M65" s="269"/>
      <c r="N65" s="269"/>
    </row>
    <row r="66" spans="2:14" x14ac:dyDescent="0.25">
      <c r="B66" s="167">
        <v>2018</v>
      </c>
      <c r="C66" s="635" t="s">
        <v>5</v>
      </c>
      <c r="D66" s="715">
        <v>0.66729088639200995</v>
      </c>
      <c r="E66" s="715">
        <v>0.70561387494294847</v>
      </c>
      <c r="F66" s="715">
        <v>0.7123655913978495</v>
      </c>
      <c r="G66" s="715">
        <v>0.69642857142857151</v>
      </c>
      <c r="H66" s="715">
        <v>0.5772357723577235</v>
      </c>
      <c r="I66" s="715">
        <v>0.62146892655367236</v>
      </c>
      <c r="J66" s="716" t="s">
        <v>94</v>
      </c>
      <c r="K66" s="269"/>
      <c r="M66" s="271"/>
      <c r="N66" s="271"/>
    </row>
    <row r="67" spans="2:14" ht="16.5" thickBot="1" x14ac:dyDescent="0.3">
      <c r="B67" s="629"/>
      <c r="C67" s="635" t="s">
        <v>6</v>
      </c>
      <c r="D67" s="715">
        <v>0.33270911360798999</v>
      </c>
      <c r="E67" s="715">
        <v>0.29438612505705158</v>
      </c>
      <c r="F67" s="715">
        <v>0.2876344086021505</v>
      </c>
      <c r="G67" s="715">
        <v>0.3035714285714286</v>
      </c>
      <c r="H67" s="715">
        <v>0.42276422764227639</v>
      </c>
      <c r="I67" s="715">
        <v>0.37853107344632769</v>
      </c>
      <c r="J67" s="716" t="s">
        <v>94</v>
      </c>
      <c r="K67" s="269"/>
      <c r="M67" s="270"/>
      <c r="N67" s="270"/>
    </row>
    <row r="68" spans="2:14" x14ac:dyDescent="0.25">
      <c r="B68" s="167">
        <v>2019</v>
      </c>
      <c r="C68" s="635" t="s">
        <v>5</v>
      </c>
      <c r="D68" s="715">
        <v>0.67322497861420016</v>
      </c>
      <c r="E68" s="715">
        <v>0.70110192837465557</v>
      </c>
      <c r="F68" s="715">
        <v>0.72142857142857142</v>
      </c>
      <c r="G68" s="715">
        <v>0.7</v>
      </c>
      <c r="H68" s="715">
        <v>0.61224489795918369</v>
      </c>
      <c r="I68" s="715">
        <v>0.62745098039215685</v>
      </c>
      <c r="J68" s="716" t="s">
        <v>94</v>
      </c>
      <c r="K68" s="269"/>
      <c r="M68" s="269"/>
      <c r="N68" s="269"/>
    </row>
    <row r="69" spans="2:14" ht="16.5" thickBot="1" x14ac:dyDescent="0.3">
      <c r="B69" s="629"/>
      <c r="C69" s="635" t="s">
        <v>6</v>
      </c>
      <c r="D69" s="715">
        <v>0.32677502138579984</v>
      </c>
      <c r="E69" s="715">
        <v>0.29889807162534432</v>
      </c>
      <c r="F69" s="715">
        <v>0.27857142857142853</v>
      </c>
      <c r="G69" s="715">
        <v>0.3</v>
      </c>
      <c r="H69" s="715">
        <v>0.38775510204081631</v>
      </c>
      <c r="I69" s="715">
        <v>0.37254901960784309</v>
      </c>
      <c r="J69" s="716" t="s">
        <v>94</v>
      </c>
      <c r="K69" s="269"/>
      <c r="M69" s="269"/>
      <c r="N69" s="269"/>
    </row>
    <row r="70" spans="2:14" x14ac:dyDescent="0.25">
      <c r="B70" s="167">
        <v>2020</v>
      </c>
      <c r="C70" s="635" t="s">
        <v>5</v>
      </c>
      <c r="D70" s="715">
        <v>0.67396907216494839</v>
      </c>
      <c r="E70" s="715">
        <v>0.68994140625</v>
      </c>
      <c r="F70" s="715">
        <v>0.69465648854961837</v>
      </c>
      <c r="G70" s="715">
        <v>0.53061224489795922</v>
      </c>
      <c r="H70" s="715">
        <v>0.62337662337662336</v>
      </c>
      <c r="I70" s="715">
        <v>0.61251015434606015</v>
      </c>
      <c r="J70" s="716" t="s">
        <v>94</v>
      </c>
      <c r="K70" s="269"/>
      <c r="M70" s="269"/>
      <c r="N70" s="269"/>
    </row>
    <row r="71" spans="2:14" ht="16.5" thickBot="1" x14ac:dyDescent="0.3">
      <c r="B71" s="629"/>
      <c r="C71" s="635" t="s">
        <v>6</v>
      </c>
      <c r="D71" s="715">
        <v>0.32603092783505155</v>
      </c>
      <c r="E71" s="715">
        <v>0.31005859375</v>
      </c>
      <c r="F71" s="715">
        <v>0.30534351145038169</v>
      </c>
      <c r="G71" s="715">
        <v>0.46938775510204084</v>
      </c>
      <c r="H71" s="715">
        <v>0.37662337662337664</v>
      </c>
      <c r="I71" s="715">
        <v>0.3874898456539399</v>
      </c>
      <c r="J71" s="716" t="s">
        <v>94</v>
      </c>
      <c r="K71" s="269"/>
      <c r="M71" s="269"/>
      <c r="N71" s="269"/>
    </row>
    <row r="72" spans="2:14" x14ac:dyDescent="0.25">
      <c r="B72" s="167">
        <v>2021</v>
      </c>
      <c r="C72" s="635" t="s">
        <v>5</v>
      </c>
      <c r="D72" s="715">
        <v>0.66961902450861444</v>
      </c>
      <c r="E72" s="715">
        <v>0.68105515587529974</v>
      </c>
      <c r="F72" s="715">
        <v>0.68987341772151911</v>
      </c>
      <c r="G72" s="715">
        <v>0.77272727272727282</v>
      </c>
      <c r="H72" s="715">
        <v>0.62416107382550334</v>
      </c>
      <c r="I72" s="715">
        <v>0.62122328666175397</v>
      </c>
      <c r="J72" s="716" t="s">
        <v>94</v>
      </c>
      <c r="K72" s="269"/>
      <c r="M72" s="269"/>
      <c r="N72" s="269"/>
    </row>
    <row r="73" spans="2:14" ht="16.5" thickBot="1" x14ac:dyDescent="0.3">
      <c r="B73" s="629"/>
      <c r="C73" s="635" t="s">
        <v>6</v>
      </c>
      <c r="D73" s="715">
        <v>0.33038097549138556</v>
      </c>
      <c r="E73" s="715">
        <v>0.31894484412470026</v>
      </c>
      <c r="F73" s="715">
        <v>0.31012658227848106</v>
      </c>
      <c r="G73" s="715">
        <v>0.22727272727272729</v>
      </c>
      <c r="H73" s="715">
        <v>0.37583892617449666</v>
      </c>
      <c r="I73" s="715">
        <v>0.37877671333824614</v>
      </c>
      <c r="J73" s="716" t="s">
        <v>94</v>
      </c>
      <c r="K73" s="269"/>
      <c r="M73" s="269"/>
      <c r="N73" s="269"/>
    </row>
    <row r="74" spans="2:14" x14ac:dyDescent="0.25">
      <c r="B74" s="167">
        <v>2022</v>
      </c>
      <c r="C74" s="635" t="s">
        <v>5</v>
      </c>
      <c r="D74" s="715">
        <v>0.66877159537709996</v>
      </c>
      <c r="E74" s="715">
        <v>0.67771084337349397</v>
      </c>
      <c r="F74" s="715">
        <v>0.66485013623978206</v>
      </c>
      <c r="G74" s="715">
        <v>0.63043478260869568</v>
      </c>
      <c r="H74" s="715">
        <v>0.61643835616438347</v>
      </c>
      <c r="I74" s="715">
        <v>0.58916900093370683</v>
      </c>
      <c r="J74" s="716" t="s">
        <v>94</v>
      </c>
      <c r="K74" s="269"/>
      <c r="M74" s="269"/>
      <c r="N74" s="269"/>
    </row>
    <row r="75" spans="2:14" ht="16.5" thickBot="1" x14ac:dyDescent="0.3">
      <c r="B75" s="629"/>
      <c r="C75" s="635" t="s">
        <v>6</v>
      </c>
      <c r="D75" s="715">
        <v>0.33122840462289999</v>
      </c>
      <c r="E75" s="715">
        <v>0.32228915662650598</v>
      </c>
      <c r="F75" s="715">
        <v>0.33514986376021805</v>
      </c>
      <c r="G75" s="715">
        <v>0.36956521739130432</v>
      </c>
      <c r="H75" s="715">
        <v>0.38356164383561642</v>
      </c>
      <c r="I75" s="715">
        <v>0.41083099906629322</v>
      </c>
      <c r="J75" s="716" t="s">
        <v>94</v>
      </c>
      <c r="K75" s="269"/>
      <c r="M75" s="269"/>
      <c r="N75" s="269"/>
    </row>
    <row r="76" spans="2:14" x14ac:dyDescent="0.25">
      <c r="B76" s="167">
        <v>2023</v>
      </c>
      <c r="C76" s="635" t="s">
        <v>5</v>
      </c>
      <c r="D76" s="715">
        <v>0.66753570618907276</v>
      </c>
      <c r="E76" s="715">
        <v>0.68292682926829273</v>
      </c>
      <c r="F76" s="715">
        <v>0.64055299539170507</v>
      </c>
      <c r="G76" s="715">
        <v>0.57317073170731703</v>
      </c>
      <c r="H76" s="715">
        <v>0.57638888888888884</v>
      </c>
      <c r="I76" s="715">
        <v>0.62147406733393995</v>
      </c>
      <c r="J76" s="716" t="s">
        <v>94</v>
      </c>
      <c r="K76" s="269"/>
      <c r="M76" s="269"/>
      <c r="N76" s="269"/>
    </row>
    <row r="77" spans="2:14" ht="16.5" thickBot="1" x14ac:dyDescent="0.3">
      <c r="B77" s="629"/>
      <c r="C77" s="635" t="s">
        <v>6</v>
      </c>
      <c r="D77" s="715">
        <v>0.33246429381092718</v>
      </c>
      <c r="E77" s="715">
        <v>0.31707317073170732</v>
      </c>
      <c r="F77" s="715">
        <v>0.35944700460829493</v>
      </c>
      <c r="G77" s="715">
        <v>0.42682926829268292</v>
      </c>
      <c r="H77" s="715">
        <v>0.42361111111111105</v>
      </c>
      <c r="I77" s="715">
        <v>0.37852593266606005</v>
      </c>
      <c r="J77" s="716" t="s">
        <v>94</v>
      </c>
      <c r="K77" s="269"/>
      <c r="M77" s="271"/>
      <c r="N77" s="271"/>
    </row>
    <row r="78" spans="2:14" x14ac:dyDescent="0.25">
      <c r="B78" s="167">
        <v>2024</v>
      </c>
      <c r="C78" s="635" t="s">
        <v>5</v>
      </c>
      <c r="D78" s="715">
        <v>0.66374166374166366</v>
      </c>
      <c r="E78" s="715">
        <v>0.67464582315583788</v>
      </c>
      <c r="F78" s="715">
        <v>0.63192904656319293</v>
      </c>
      <c r="G78" s="715">
        <v>0.70175438596491224</v>
      </c>
      <c r="H78" s="715">
        <v>0.56428571428571428</v>
      </c>
      <c r="I78" s="715">
        <v>0.61321514907332797</v>
      </c>
      <c r="J78" s="716" t="s">
        <v>94</v>
      </c>
      <c r="K78" s="269"/>
      <c r="M78" s="271"/>
      <c r="N78" s="271"/>
    </row>
    <row r="79" spans="2:14" x14ac:dyDescent="0.25">
      <c r="B79" s="632"/>
      <c r="C79" s="636" t="s">
        <v>6</v>
      </c>
      <c r="D79" s="717">
        <v>0.33625833625833623</v>
      </c>
      <c r="E79" s="717">
        <v>0.32535417684416218</v>
      </c>
      <c r="F79" s="717">
        <v>0.36807095343680712</v>
      </c>
      <c r="G79" s="717">
        <v>0.2982456140350877</v>
      </c>
      <c r="H79" s="717">
        <v>0.43571428571428572</v>
      </c>
      <c r="I79" s="717">
        <v>0.38678485092667203</v>
      </c>
      <c r="J79" s="718" t="s">
        <v>94</v>
      </c>
      <c r="K79" s="269"/>
      <c r="M79" s="271"/>
      <c r="N79" s="271"/>
    </row>
    <row r="80" spans="2:14" x14ac:dyDescent="0.25">
      <c r="B80" s="822" t="s">
        <v>771</v>
      </c>
      <c r="C80" s="272"/>
      <c r="D80" s="272"/>
      <c r="M80" s="270"/>
      <c r="N80" s="270"/>
    </row>
    <row r="81" spans="2:14" x14ac:dyDescent="0.25">
      <c r="B81" s="823" t="s">
        <v>1151</v>
      </c>
      <c r="C81" s="272"/>
      <c r="D81" s="272"/>
      <c r="M81" s="270"/>
      <c r="N81" s="270"/>
    </row>
    <row r="82" spans="2:14" x14ac:dyDescent="0.25">
      <c r="B82" s="264"/>
      <c r="C82" s="272"/>
      <c r="D82" s="272"/>
      <c r="M82" s="270"/>
      <c r="N82" s="270"/>
    </row>
    <row r="83" spans="2:14" x14ac:dyDescent="0.25">
      <c r="B83" s="261" t="s">
        <v>974</v>
      </c>
      <c r="M83" s="269"/>
      <c r="N83" s="269"/>
    </row>
    <row r="84" spans="2:14" ht="77.25" thickBot="1" x14ac:dyDescent="0.3">
      <c r="B84" s="592" t="s">
        <v>83</v>
      </c>
      <c r="C84" s="592" t="s">
        <v>100</v>
      </c>
      <c r="D84" s="748" t="s">
        <v>1014</v>
      </c>
      <c r="E84" s="748" t="s">
        <v>1015</v>
      </c>
      <c r="F84" s="748" t="s">
        <v>1016</v>
      </c>
      <c r="G84" s="592" t="s">
        <v>66</v>
      </c>
      <c r="H84" s="592" t="s">
        <v>77</v>
      </c>
      <c r="I84" s="592" t="s">
        <v>75</v>
      </c>
      <c r="J84" s="595" t="s">
        <v>78</v>
      </c>
      <c r="M84" s="269"/>
      <c r="N84" s="269"/>
    </row>
    <row r="85" spans="2:14" x14ac:dyDescent="0.25">
      <c r="B85" s="167">
        <v>2013</v>
      </c>
      <c r="C85" s="635" t="s">
        <v>79</v>
      </c>
      <c r="D85" s="715">
        <v>8.0676980583532357E-2</v>
      </c>
      <c r="E85" s="715">
        <v>6.5613608748481156E-2</v>
      </c>
      <c r="F85" s="715">
        <v>2.2950819672131147E-2</v>
      </c>
      <c r="G85" s="715">
        <v>0</v>
      </c>
      <c r="H85" s="715">
        <v>0.23076923076923081</v>
      </c>
      <c r="I85" s="715">
        <v>9.2150170648464175E-2</v>
      </c>
      <c r="J85" s="716"/>
      <c r="M85" s="269"/>
      <c r="N85" s="269"/>
    </row>
    <row r="86" spans="2:14" x14ac:dyDescent="0.25">
      <c r="B86" s="593"/>
      <c r="C86" s="635" t="s">
        <v>80</v>
      </c>
      <c r="D86" s="715">
        <v>0.18481985255944347</v>
      </c>
      <c r="E86" s="715">
        <v>0.20048602673147023</v>
      </c>
      <c r="F86" s="715">
        <v>0.18360655737704917</v>
      </c>
      <c r="G86" s="715">
        <v>0.27777777777777779</v>
      </c>
      <c r="H86" s="715">
        <v>0.33333333333333337</v>
      </c>
      <c r="I86" s="715">
        <v>0.31399317406143346</v>
      </c>
      <c r="J86" s="716"/>
      <c r="M86" s="269"/>
      <c r="N86" s="269"/>
    </row>
    <row r="87" spans="2:14" x14ac:dyDescent="0.25">
      <c r="B87" s="593"/>
      <c r="C87" s="635" t="s">
        <v>81</v>
      </c>
      <c r="D87" s="715">
        <v>0.35489564946526841</v>
      </c>
      <c r="E87" s="715">
        <v>0.2867557715674362</v>
      </c>
      <c r="F87" s="715">
        <v>0.38360655737704918</v>
      </c>
      <c r="G87" s="715">
        <v>0.22222222222222221</v>
      </c>
      <c r="H87" s="715">
        <v>0.20512820512820515</v>
      </c>
      <c r="I87" s="715">
        <v>0.31569965870307171</v>
      </c>
      <c r="J87" s="716"/>
      <c r="M87" s="269"/>
      <c r="N87" s="269"/>
    </row>
    <row r="88" spans="2:14" ht="16.5" thickBot="1" x14ac:dyDescent="0.3">
      <c r="B88" s="637"/>
      <c r="C88" s="635" t="s">
        <v>82</v>
      </c>
      <c r="D88" s="715">
        <v>0.3796075173917558</v>
      </c>
      <c r="E88" s="715">
        <v>0.44714459295261233</v>
      </c>
      <c r="F88" s="715">
        <v>0.40983606557377045</v>
      </c>
      <c r="G88" s="715">
        <v>0.5</v>
      </c>
      <c r="H88" s="715">
        <v>0.23076923076923081</v>
      </c>
      <c r="I88" s="715">
        <v>0.27815699658703075</v>
      </c>
      <c r="J88" s="716"/>
      <c r="M88" s="269"/>
      <c r="N88" s="269"/>
    </row>
    <row r="89" spans="2:14" x14ac:dyDescent="0.25">
      <c r="B89" s="167">
        <v>2014</v>
      </c>
      <c r="C89" s="635" t="s">
        <v>79</v>
      </c>
      <c r="D89" s="715">
        <v>8.4883964039305884E-2</v>
      </c>
      <c r="E89" s="715">
        <v>6.3157894736842107E-2</v>
      </c>
      <c r="F89" s="715">
        <v>1.466275659824047E-2</v>
      </c>
      <c r="G89" s="715">
        <v>3.4482758620689655E-2</v>
      </c>
      <c r="H89" s="715">
        <v>0.24050632911392406</v>
      </c>
      <c r="I89" s="715">
        <v>9.7560975609756101E-2</v>
      </c>
      <c r="J89" s="716"/>
      <c r="M89" s="269"/>
      <c r="N89" s="269"/>
    </row>
    <row r="90" spans="2:14" x14ac:dyDescent="0.25">
      <c r="B90" s="593"/>
      <c r="C90" s="635" t="s">
        <v>80</v>
      </c>
      <c r="D90" s="715">
        <v>0.18074430273886682</v>
      </c>
      <c r="E90" s="715">
        <v>0.19649122807017541</v>
      </c>
      <c r="F90" s="715">
        <v>0.18475073313782991</v>
      </c>
      <c r="G90" s="715">
        <v>0.20689655172413793</v>
      </c>
      <c r="H90" s="715">
        <v>0.32911392405063294</v>
      </c>
      <c r="I90" s="715">
        <v>0.26301911667765326</v>
      </c>
      <c r="J90" s="716"/>
      <c r="M90" s="269"/>
      <c r="N90" s="269"/>
    </row>
    <row r="91" spans="2:14" x14ac:dyDescent="0.25">
      <c r="B91" s="593"/>
      <c r="C91" s="635" t="s">
        <v>81</v>
      </c>
      <c r="D91" s="715">
        <v>0.35323019025716079</v>
      </c>
      <c r="E91" s="715">
        <v>0.29181286549707602</v>
      </c>
      <c r="F91" s="715">
        <v>0.3460410557184751</v>
      </c>
      <c r="G91" s="715">
        <v>0.41379310344827586</v>
      </c>
      <c r="H91" s="715">
        <v>0.22784810126582278</v>
      </c>
      <c r="I91" s="715">
        <v>0.34278180619644033</v>
      </c>
      <c r="J91" s="716"/>
      <c r="M91" s="271"/>
      <c r="N91" s="271"/>
    </row>
    <row r="92" spans="2:14" ht="16.5" thickBot="1" x14ac:dyDescent="0.3">
      <c r="B92" s="637"/>
      <c r="C92" s="635" t="s">
        <v>82</v>
      </c>
      <c r="D92" s="715">
        <v>0.38114154296466657</v>
      </c>
      <c r="E92" s="715">
        <v>0.4485380116959064</v>
      </c>
      <c r="F92" s="715">
        <v>0.45454545454545459</v>
      </c>
      <c r="G92" s="715">
        <v>0.34482758620689652</v>
      </c>
      <c r="H92" s="715">
        <v>0.20253164556962028</v>
      </c>
      <c r="I92" s="715">
        <v>0.29663810151615028</v>
      </c>
      <c r="J92" s="716"/>
      <c r="M92" s="270"/>
      <c r="N92" s="270"/>
    </row>
    <row r="93" spans="2:14" x14ac:dyDescent="0.25">
      <c r="B93" s="167">
        <v>2015</v>
      </c>
      <c r="C93" s="635" t="s">
        <v>79</v>
      </c>
      <c r="D93" s="715">
        <v>7.6084721365412292E-2</v>
      </c>
      <c r="E93" s="715">
        <v>6.9700460829493091E-2</v>
      </c>
      <c r="F93" s="715">
        <v>1.6949152542372881E-2</v>
      </c>
      <c r="G93" s="715">
        <v>0.13793103448275862</v>
      </c>
      <c r="H93" s="715">
        <v>0.16279069767441862</v>
      </c>
      <c r="I93" s="715">
        <v>0.10256410256410256</v>
      </c>
      <c r="J93" s="716"/>
      <c r="M93" s="269"/>
      <c r="N93" s="269"/>
    </row>
    <row r="94" spans="2:14" x14ac:dyDescent="0.25">
      <c r="B94" s="593"/>
      <c r="C94" s="635" t="s">
        <v>80</v>
      </c>
      <c r="D94" s="715">
        <v>0.17016245116183426</v>
      </c>
      <c r="E94" s="715">
        <v>0.19412442396313362</v>
      </c>
      <c r="F94" s="715">
        <v>0.16271186440677965</v>
      </c>
      <c r="G94" s="715">
        <v>0.27586206896551724</v>
      </c>
      <c r="H94" s="715">
        <v>0.32558139534883723</v>
      </c>
      <c r="I94" s="715">
        <v>0.24908424908424906</v>
      </c>
      <c r="J94" s="716"/>
      <c r="M94" s="269"/>
      <c r="N94" s="269"/>
    </row>
    <row r="95" spans="2:14" x14ac:dyDescent="0.25">
      <c r="B95" s="593"/>
      <c r="C95" s="635" t="s">
        <v>81</v>
      </c>
      <c r="D95" s="715">
        <v>0.3548221262595106</v>
      </c>
      <c r="E95" s="715">
        <v>0.29320276497695852</v>
      </c>
      <c r="F95" s="715">
        <v>0.38644067796610165</v>
      </c>
      <c r="G95" s="715">
        <v>0.34482758620689652</v>
      </c>
      <c r="H95" s="715">
        <v>0.29069767441860467</v>
      </c>
      <c r="I95" s="715">
        <v>0.34065934065934067</v>
      </c>
      <c r="J95" s="716"/>
      <c r="M95" s="269"/>
      <c r="N95" s="269"/>
    </row>
    <row r="96" spans="2:14" ht="16.5" thickBot="1" x14ac:dyDescent="0.3">
      <c r="B96" s="637"/>
      <c r="C96" s="635" t="s">
        <v>82</v>
      </c>
      <c r="D96" s="715">
        <v>0.39893070121324287</v>
      </c>
      <c r="E96" s="715">
        <v>0.44297235023041476</v>
      </c>
      <c r="F96" s="715">
        <v>0.43389830508474575</v>
      </c>
      <c r="G96" s="715">
        <v>0.24137931034482757</v>
      </c>
      <c r="H96" s="715">
        <v>0.22093023255813954</v>
      </c>
      <c r="I96" s="715">
        <v>0.30769230769230765</v>
      </c>
      <c r="J96" s="716"/>
      <c r="M96" s="269"/>
      <c r="N96" s="269"/>
    </row>
    <row r="97" spans="2:14" x14ac:dyDescent="0.25">
      <c r="B97" s="167">
        <v>2016</v>
      </c>
      <c r="C97" s="635" t="s">
        <v>79</v>
      </c>
      <c r="D97" s="715">
        <v>7.2623621266575789E-2</v>
      </c>
      <c r="E97" s="715">
        <v>6.9910514541387025E-2</v>
      </c>
      <c r="F97" s="715">
        <v>2.2653721682847894E-2</v>
      </c>
      <c r="G97" s="715">
        <v>9.0909090909090912E-2</v>
      </c>
      <c r="H97" s="715">
        <v>0.15053763440860213</v>
      </c>
      <c r="I97" s="715">
        <v>0.10601719197707736</v>
      </c>
      <c r="J97" s="716"/>
      <c r="M97" s="269"/>
      <c r="N97" s="269"/>
    </row>
    <row r="98" spans="2:14" x14ac:dyDescent="0.25">
      <c r="B98" s="593"/>
      <c r="C98" s="635" t="s">
        <v>80</v>
      </c>
      <c r="D98" s="715">
        <v>0.15491386788945347</v>
      </c>
      <c r="E98" s="715">
        <v>0.18903803131991051</v>
      </c>
      <c r="F98" s="715">
        <v>0.18446601941747573</v>
      </c>
      <c r="G98" s="715">
        <v>0.22727272727272729</v>
      </c>
      <c r="H98" s="715">
        <v>0.35483870967741937</v>
      </c>
      <c r="I98" s="715">
        <v>0.24068767908309455</v>
      </c>
      <c r="J98" s="716"/>
      <c r="M98" s="273"/>
      <c r="N98" s="273"/>
    </row>
    <row r="99" spans="2:14" x14ac:dyDescent="0.25">
      <c r="B99" s="593"/>
      <c r="C99" s="635" t="s">
        <v>81</v>
      </c>
      <c r="D99" s="715">
        <v>0.34675920188375264</v>
      </c>
      <c r="E99" s="715">
        <v>0.29586129753914991</v>
      </c>
      <c r="F99" s="715">
        <v>0.36893203883495146</v>
      </c>
      <c r="G99" s="715">
        <v>0.36363636363636365</v>
      </c>
      <c r="H99" s="715">
        <v>0.24731182795698925</v>
      </c>
      <c r="I99" s="715">
        <v>0.35530085959885382</v>
      </c>
      <c r="J99" s="716"/>
      <c r="M99" s="269"/>
      <c r="N99" s="269"/>
    </row>
    <row r="100" spans="2:14" ht="16.5" thickBot="1" x14ac:dyDescent="0.3">
      <c r="B100" s="637"/>
      <c r="C100" s="635" t="s">
        <v>82</v>
      </c>
      <c r="D100" s="715">
        <v>0.42570330896021807</v>
      </c>
      <c r="E100" s="715">
        <v>0.44519015659955258</v>
      </c>
      <c r="F100" s="715">
        <v>0.42394822006472488</v>
      </c>
      <c r="G100" s="715">
        <v>0.31818181818181818</v>
      </c>
      <c r="H100" s="715">
        <v>0.24731182795698925</v>
      </c>
      <c r="I100" s="715">
        <v>0.29799426934097417</v>
      </c>
      <c r="J100" s="716"/>
      <c r="M100" s="269"/>
      <c r="N100" s="269"/>
    </row>
    <row r="101" spans="2:14" x14ac:dyDescent="0.25">
      <c r="B101" s="167">
        <v>2017</v>
      </c>
      <c r="C101" s="635" t="s">
        <v>79</v>
      </c>
      <c r="D101" s="715">
        <v>7.2903550742885931E-2</v>
      </c>
      <c r="E101" s="715">
        <v>7.2928176795580113E-2</v>
      </c>
      <c r="F101" s="715">
        <v>1.6181229773462782E-2</v>
      </c>
      <c r="G101" s="715">
        <v>4.7619047619047616E-2</v>
      </c>
      <c r="H101" s="715">
        <v>0.18627450980392155</v>
      </c>
      <c r="I101" s="715">
        <v>9.451219512195122E-2</v>
      </c>
      <c r="J101" s="716"/>
      <c r="M101" s="269"/>
      <c r="N101" s="269"/>
    </row>
    <row r="102" spans="2:14" x14ac:dyDescent="0.25">
      <c r="B102" s="593"/>
      <c r="C102" s="635" t="s">
        <v>80</v>
      </c>
      <c r="D102" s="715">
        <v>0.15953160412994208</v>
      </c>
      <c r="E102" s="715">
        <v>0.18674033149171268</v>
      </c>
      <c r="F102" s="715">
        <v>0.14886731391585761</v>
      </c>
      <c r="G102" s="715">
        <v>0.21428571428571427</v>
      </c>
      <c r="H102" s="715">
        <v>0.38235294117647056</v>
      </c>
      <c r="I102" s="715">
        <v>0.24390243902439024</v>
      </c>
      <c r="J102" s="716"/>
      <c r="M102" s="271"/>
      <c r="N102" s="271"/>
    </row>
    <row r="103" spans="2:14" x14ac:dyDescent="0.25">
      <c r="B103" s="593"/>
      <c r="C103" s="635" t="s">
        <v>81</v>
      </c>
      <c r="D103" s="715">
        <v>0.33958700579199197</v>
      </c>
      <c r="E103" s="715">
        <v>0.28066298342541435</v>
      </c>
      <c r="F103" s="715">
        <v>0.41747572815533979</v>
      </c>
      <c r="G103" s="715">
        <v>0.30952380952380953</v>
      </c>
      <c r="H103" s="715">
        <v>0.2156862745098039</v>
      </c>
      <c r="I103" s="715">
        <v>0.40243902439024387</v>
      </c>
      <c r="J103" s="716"/>
      <c r="M103" s="270"/>
      <c r="N103" s="270"/>
    </row>
    <row r="104" spans="2:14" ht="16.5" thickBot="1" x14ac:dyDescent="0.3">
      <c r="B104" s="637"/>
      <c r="C104" s="635" t="s">
        <v>82</v>
      </c>
      <c r="D104" s="715">
        <v>0.42797783933518008</v>
      </c>
      <c r="E104" s="715">
        <v>0.45966850828729278</v>
      </c>
      <c r="F104" s="715">
        <v>0.41747572815533979</v>
      </c>
      <c r="G104" s="715">
        <v>0.42857142857142855</v>
      </c>
      <c r="H104" s="715">
        <v>0.2156862745098039</v>
      </c>
      <c r="I104" s="715">
        <v>0.25914634146341464</v>
      </c>
      <c r="J104" s="716"/>
      <c r="M104" s="269"/>
      <c r="N104" s="269"/>
    </row>
    <row r="105" spans="2:14" x14ac:dyDescent="0.25">
      <c r="B105" s="167">
        <v>2018</v>
      </c>
      <c r="C105" s="635" t="s">
        <v>79</v>
      </c>
      <c r="D105" s="715">
        <v>7.343574372424129E-2</v>
      </c>
      <c r="E105" s="715">
        <v>5.52259242355089E-2</v>
      </c>
      <c r="F105" s="715">
        <v>1.8817204301075266E-2</v>
      </c>
      <c r="G105" s="715">
        <v>8.9285714285714288E-2</v>
      </c>
      <c r="H105" s="715">
        <v>0.13821138211382114</v>
      </c>
      <c r="I105" s="715">
        <v>9.977628952602452E-2</v>
      </c>
      <c r="J105" s="716" t="s">
        <v>94</v>
      </c>
      <c r="M105" s="269"/>
      <c r="N105" s="269"/>
    </row>
    <row r="106" spans="2:14" x14ac:dyDescent="0.25">
      <c r="B106" s="593"/>
      <c r="C106" s="635" t="s">
        <v>80</v>
      </c>
      <c r="D106" s="715">
        <v>0.15723741725989759</v>
      </c>
      <c r="E106" s="715">
        <v>0.18210862619808307</v>
      </c>
      <c r="F106" s="715">
        <v>0.14247311827956988</v>
      </c>
      <c r="G106" s="715">
        <v>0.16071428571428573</v>
      </c>
      <c r="H106" s="715">
        <v>0.31707317073170732</v>
      </c>
      <c r="I106" s="715">
        <v>0.2183782940569593</v>
      </c>
      <c r="J106" s="716" t="s">
        <v>94</v>
      </c>
      <c r="M106" s="274"/>
      <c r="N106" s="274"/>
    </row>
    <row r="107" spans="2:14" x14ac:dyDescent="0.25">
      <c r="B107" s="593"/>
      <c r="C107" s="635" t="s">
        <v>81</v>
      </c>
      <c r="D107" s="715">
        <v>0.33882852504058952</v>
      </c>
      <c r="E107" s="715">
        <v>0.28297581013235967</v>
      </c>
      <c r="F107" s="715">
        <v>0.45161290322580638</v>
      </c>
      <c r="G107" s="715">
        <v>0.35714285714285715</v>
      </c>
      <c r="H107" s="715">
        <v>0.28455284552845528</v>
      </c>
      <c r="I107" s="715">
        <v>0.34495729647133067</v>
      </c>
      <c r="J107" s="716" t="s">
        <v>94</v>
      </c>
      <c r="M107" s="269"/>
      <c r="N107" s="269"/>
    </row>
    <row r="108" spans="2:14" ht="16.5" thickBot="1" x14ac:dyDescent="0.3">
      <c r="B108" s="637"/>
      <c r="C108" s="635" t="s">
        <v>82</v>
      </c>
      <c r="D108" s="715">
        <v>0.43049831397527166</v>
      </c>
      <c r="E108" s="715">
        <v>0.47968963943404835</v>
      </c>
      <c r="F108" s="715">
        <v>0.38709677419354832</v>
      </c>
      <c r="G108" s="715">
        <v>0.39285714285714285</v>
      </c>
      <c r="H108" s="715">
        <v>0.26016260162601623</v>
      </c>
      <c r="I108" s="715">
        <v>0.33688811994568546</v>
      </c>
      <c r="J108" s="716" t="s">
        <v>94</v>
      </c>
      <c r="M108" s="274"/>
      <c r="N108" s="274"/>
    </row>
    <row r="109" spans="2:14" x14ac:dyDescent="0.25">
      <c r="B109" s="167">
        <v>2019</v>
      </c>
      <c r="C109" s="635" t="s">
        <v>79</v>
      </c>
      <c r="D109" s="715">
        <v>7.5174184085075174E-2</v>
      </c>
      <c r="E109" s="715">
        <v>5.1882460973370063E-2</v>
      </c>
      <c r="F109" s="715">
        <v>1.4285714285714284E-2</v>
      </c>
      <c r="G109" s="715">
        <v>0.04</v>
      </c>
      <c r="H109" s="715">
        <v>8.8435374149659865E-2</v>
      </c>
      <c r="I109" s="715">
        <v>6.985294117647059E-2</v>
      </c>
      <c r="J109" s="716" t="s">
        <v>94</v>
      </c>
      <c r="M109" s="269"/>
      <c r="N109" s="269"/>
    </row>
    <row r="110" spans="2:14" x14ac:dyDescent="0.25">
      <c r="B110" s="593"/>
      <c r="C110" s="635" t="s">
        <v>80</v>
      </c>
      <c r="D110" s="715">
        <v>0.15927148270382593</v>
      </c>
      <c r="E110" s="715">
        <v>0.18044077134986225</v>
      </c>
      <c r="F110" s="715">
        <v>0.14047619047619048</v>
      </c>
      <c r="G110" s="715">
        <v>0.12</v>
      </c>
      <c r="H110" s="715">
        <v>0.31292517006802717</v>
      </c>
      <c r="I110" s="715">
        <v>0.18872549019607843</v>
      </c>
      <c r="J110" s="716" t="s">
        <v>94</v>
      </c>
      <c r="M110" s="274"/>
      <c r="N110" s="274"/>
    </row>
    <row r="111" spans="2:14" x14ac:dyDescent="0.25">
      <c r="B111" s="593"/>
      <c r="C111" s="635" t="s">
        <v>81</v>
      </c>
      <c r="D111" s="715">
        <v>0.34739029458501408</v>
      </c>
      <c r="E111" s="715">
        <v>0.29063360881542694</v>
      </c>
      <c r="F111" s="715">
        <v>0.44523809523809521</v>
      </c>
      <c r="G111" s="715">
        <v>0.38</v>
      </c>
      <c r="H111" s="715">
        <v>0.36734693877551017</v>
      </c>
      <c r="I111" s="715">
        <v>0.37377450980392157</v>
      </c>
      <c r="J111" s="716" t="s">
        <v>94</v>
      </c>
      <c r="M111" s="269"/>
      <c r="N111" s="269"/>
    </row>
    <row r="112" spans="2:14" ht="16.5" thickBot="1" x14ac:dyDescent="0.3">
      <c r="B112" s="637"/>
      <c r="C112" s="635" t="s">
        <v>82</v>
      </c>
      <c r="D112" s="715">
        <v>0.41816403862608481</v>
      </c>
      <c r="E112" s="715">
        <v>0.47704315886134063</v>
      </c>
      <c r="F112" s="715">
        <v>0.4</v>
      </c>
      <c r="G112" s="715">
        <v>0.46</v>
      </c>
      <c r="H112" s="715">
        <v>0.2312925170068027</v>
      </c>
      <c r="I112" s="715">
        <v>0.36764705882352944</v>
      </c>
      <c r="J112" s="716" t="s">
        <v>94</v>
      </c>
      <c r="M112" s="269"/>
      <c r="N112" s="269"/>
    </row>
    <row r="113" spans="2:14" x14ac:dyDescent="0.25">
      <c r="B113" s="167">
        <v>2020</v>
      </c>
      <c r="C113" s="635" t="s">
        <v>79</v>
      </c>
      <c r="D113" s="715">
        <v>6.5485362095531588E-2</v>
      </c>
      <c r="E113" s="715">
        <v>4.98046875E-2</v>
      </c>
      <c r="F113" s="715">
        <v>7.6335877862595426E-3</v>
      </c>
      <c r="G113" s="715">
        <v>4.0816326530612249E-2</v>
      </c>
      <c r="H113" s="715">
        <v>7.792207792207792E-2</v>
      </c>
      <c r="I113" s="715">
        <v>5.8489033306255073E-2</v>
      </c>
      <c r="J113" s="716" t="s">
        <v>94</v>
      </c>
      <c r="M113" s="271"/>
      <c r="N113" s="271"/>
    </row>
    <row r="114" spans="2:14" x14ac:dyDescent="0.25">
      <c r="B114" s="593"/>
      <c r="C114" s="635" t="s">
        <v>80</v>
      </c>
      <c r="D114" s="715">
        <v>0.16114535182331793</v>
      </c>
      <c r="E114" s="715">
        <v>0.18310546875</v>
      </c>
      <c r="F114" s="715">
        <v>0.25190839694656492</v>
      </c>
      <c r="G114" s="715">
        <v>0.2142857142857143</v>
      </c>
      <c r="H114" s="715">
        <v>0.29870129870129869</v>
      </c>
      <c r="I114" s="715">
        <v>0.19090170593013808</v>
      </c>
      <c r="J114" s="716" t="s">
        <v>94</v>
      </c>
      <c r="M114" s="270"/>
      <c r="N114" s="270"/>
    </row>
    <row r="115" spans="2:14" x14ac:dyDescent="0.25">
      <c r="B115" s="593"/>
      <c r="C115" s="635" t="s">
        <v>81</v>
      </c>
      <c r="D115" s="715">
        <v>0.35143810991268615</v>
      </c>
      <c r="E115" s="715">
        <v>0.29345703125</v>
      </c>
      <c r="F115" s="715">
        <v>0.43511450381679395</v>
      </c>
      <c r="G115" s="715">
        <v>0.37755102040816324</v>
      </c>
      <c r="H115" s="715">
        <v>0.37012987012987009</v>
      </c>
      <c r="I115" s="715">
        <v>0.35580828594638503</v>
      </c>
      <c r="J115" s="716" t="s">
        <v>94</v>
      </c>
    </row>
    <row r="116" spans="2:14" ht="16.5" thickBot="1" x14ac:dyDescent="0.3">
      <c r="B116" s="637"/>
      <c r="C116" s="635" t="s">
        <v>82</v>
      </c>
      <c r="D116" s="715">
        <v>0.42193117616846432</v>
      </c>
      <c r="E116" s="715">
        <v>0.4736328125</v>
      </c>
      <c r="F116" s="715">
        <v>0.30534351145038169</v>
      </c>
      <c r="G116" s="715">
        <v>0.36734693877551022</v>
      </c>
      <c r="H116" s="715">
        <v>0.25324675324675328</v>
      </c>
      <c r="I116" s="715">
        <v>0.39480097481722176</v>
      </c>
      <c r="J116" s="716" t="s">
        <v>94</v>
      </c>
    </row>
    <row r="117" spans="2:14" x14ac:dyDescent="0.25">
      <c r="B117" s="167">
        <v>2021</v>
      </c>
      <c r="C117" s="635" t="s">
        <v>79</v>
      </c>
      <c r="D117" s="715">
        <v>7.0899599368702201E-2</v>
      </c>
      <c r="E117" s="715">
        <v>4.5083932853717028E-2</v>
      </c>
      <c r="F117" s="715">
        <v>6.3291139240506337E-3</v>
      </c>
      <c r="G117" s="715">
        <v>3.4090909090909088E-2</v>
      </c>
      <c r="H117" s="715">
        <v>0.10738255033557048</v>
      </c>
      <c r="I117" s="715">
        <v>6.6322770817980839E-2</v>
      </c>
      <c r="J117" s="716" t="s">
        <v>94</v>
      </c>
    </row>
    <row r="118" spans="2:14" x14ac:dyDescent="0.25">
      <c r="B118" s="593"/>
      <c r="C118" s="635" t="s">
        <v>80</v>
      </c>
      <c r="D118" s="715">
        <v>0.15296831370644651</v>
      </c>
      <c r="E118" s="715">
        <v>0.17074340527577939</v>
      </c>
      <c r="F118" s="715">
        <v>0.21518987341772153</v>
      </c>
      <c r="G118" s="715">
        <v>0.1931818181818182</v>
      </c>
      <c r="H118" s="715">
        <v>0.26845637583892618</v>
      </c>
      <c r="I118" s="715">
        <v>0.16138540899042006</v>
      </c>
      <c r="J118" s="716" t="s">
        <v>94</v>
      </c>
    </row>
    <row r="119" spans="2:14" x14ac:dyDescent="0.25">
      <c r="B119" s="593"/>
      <c r="C119" s="635" t="s">
        <v>81</v>
      </c>
      <c r="D119" s="715">
        <v>0.35716887216219495</v>
      </c>
      <c r="E119" s="715">
        <v>0.31702637889688251</v>
      </c>
      <c r="F119" s="715">
        <v>0.43037974683544306</v>
      </c>
      <c r="G119" s="715">
        <v>0.40909090909090912</v>
      </c>
      <c r="H119" s="715">
        <v>0.32885906040268459</v>
      </c>
      <c r="I119" s="715">
        <v>0.36551215917465002</v>
      </c>
      <c r="J119" s="716" t="s">
        <v>94</v>
      </c>
    </row>
    <row r="120" spans="2:14" ht="16.5" thickBot="1" x14ac:dyDescent="0.3">
      <c r="B120" s="637"/>
      <c r="C120" s="635" t="s">
        <v>82</v>
      </c>
      <c r="D120" s="715">
        <v>0.41896321476265636</v>
      </c>
      <c r="E120" s="715">
        <v>0.4671462829736211</v>
      </c>
      <c r="F120" s="715">
        <v>0.34810126582278483</v>
      </c>
      <c r="G120" s="715">
        <v>0.36363636363636365</v>
      </c>
      <c r="H120" s="715">
        <v>0.29530201342281881</v>
      </c>
      <c r="I120" s="715">
        <v>0.40677966101694918</v>
      </c>
      <c r="J120" s="716" t="s">
        <v>94</v>
      </c>
    </row>
    <row r="121" spans="2:14" x14ac:dyDescent="0.25">
      <c r="B121" s="167">
        <v>2022</v>
      </c>
      <c r="C121" s="635" t="s">
        <v>79</v>
      </c>
      <c r="D121" s="715">
        <v>7.1641435212778631E-2</v>
      </c>
      <c r="E121" s="715">
        <v>4.8192771084337345E-2</v>
      </c>
      <c r="F121" s="715">
        <v>2.7247956403269758E-3</v>
      </c>
      <c r="G121" s="715">
        <v>4.3478260869565216E-2</v>
      </c>
      <c r="H121" s="715">
        <v>8.9041095890410954E-2</v>
      </c>
      <c r="I121" s="715">
        <v>4.2950513538748833E-2</v>
      </c>
      <c r="J121" s="716" t="s">
        <v>94</v>
      </c>
    </row>
    <row r="122" spans="2:14" x14ac:dyDescent="0.25">
      <c r="B122" s="593"/>
      <c r="C122" s="635" t="s">
        <v>80</v>
      </c>
      <c r="D122" s="715">
        <v>0.15448802002622483</v>
      </c>
      <c r="E122" s="715">
        <v>0.17018072289156627</v>
      </c>
      <c r="F122" s="715">
        <v>0.16348773841961856</v>
      </c>
      <c r="G122" s="715">
        <v>0.13043478260869565</v>
      </c>
      <c r="H122" s="715">
        <v>0.28767123287671231</v>
      </c>
      <c r="I122" s="715">
        <v>0.17366946778711484</v>
      </c>
      <c r="J122" s="716" t="s">
        <v>94</v>
      </c>
    </row>
    <row r="123" spans="2:14" x14ac:dyDescent="0.25">
      <c r="B123" s="593"/>
      <c r="C123" s="635" t="s">
        <v>81</v>
      </c>
      <c r="D123" s="715">
        <v>0.35928000953629757</v>
      </c>
      <c r="E123" s="715">
        <v>0.3237951807228916</v>
      </c>
      <c r="F123" s="715">
        <v>0.45504087193460491</v>
      </c>
      <c r="G123" s="715">
        <v>0.43478260869565216</v>
      </c>
      <c r="H123" s="715">
        <v>0.33561643835616439</v>
      </c>
      <c r="I123" s="715">
        <v>0.36134453781512604</v>
      </c>
      <c r="J123" s="716" t="s">
        <v>94</v>
      </c>
    </row>
    <row r="124" spans="2:14" ht="16.5" thickBot="1" x14ac:dyDescent="0.3">
      <c r="B124" s="637"/>
      <c r="C124" s="635" t="s">
        <v>82</v>
      </c>
      <c r="D124" s="715">
        <v>0.41459053522469902</v>
      </c>
      <c r="E124" s="715">
        <v>0.45783132530120485</v>
      </c>
      <c r="F124" s="715">
        <v>0.37874659400544963</v>
      </c>
      <c r="G124" s="715">
        <v>0.39130434782608697</v>
      </c>
      <c r="H124" s="715">
        <v>0.28767123287671231</v>
      </c>
      <c r="I124" s="715">
        <v>0.42203548085901027</v>
      </c>
      <c r="J124" s="716" t="s">
        <v>94</v>
      </c>
    </row>
    <row r="125" spans="2:14" x14ac:dyDescent="0.25">
      <c r="B125" s="167">
        <v>2023</v>
      </c>
      <c r="C125" s="635" t="s">
        <v>79</v>
      </c>
      <c r="D125" s="715">
        <v>6.7817932296431835E-2</v>
      </c>
      <c r="E125" s="715">
        <v>4.3699186991869921E-2</v>
      </c>
      <c r="F125" s="715">
        <v>2.0737327188940093E-2</v>
      </c>
      <c r="G125" s="715">
        <v>2.4390243902439025E-2</v>
      </c>
      <c r="H125" s="715">
        <v>8.3333333333333315E-2</v>
      </c>
      <c r="I125" s="715">
        <v>5.8234758871701542E-2</v>
      </c>
      <c r="J125" s="716" t="s">
        <v>94</v>
      </c>
    </row>
    <row r="126" spans="2:14" x14ac:dyDescent="0.25">
      <c r="B126" s="593"/>
      <c r="C126" s="635" t="s">
        <v>80</v>
      </c>
      <c r="D126" s="715">
        <v>0.15153247941445563</v>
      </c>
      <c r="E126" s="715">
        <v>0.17276422764227642</v>
      </c>
      <c r="F126" s="715">
        <v>0.11981566820276499</v>
      </c>
      <c r="G126" s="715">
        <v>0.18292682926829268</v>
      </c>
      <c r="H126" s="715">
        <v>0.2638888888888889</v>
      </c>
      <c r="I126" s="715">
        <v>0.191992720655141</v>
      </c>
      <c r="J126" s="716" t="s">
        <v>94</v>
      </c>
    </row>
    <row r="127" spans="2:14" x14ac:dyDescent="0.25">
      <c r="B127" s="593"/>
      <c r="C127" s="635" t="s">
        <v>81</v>
      </c>
      <c r="D127" s="715">
        <v>0.35395699908508699</v>
      </c>
      <c r="E127" s="715">
        <v>0.3277439024390244</v>
      </c>
      <c r="F127" s="715">
        <v>0.47235023041474655</v>
      </c>
      <c r="G127" s="715">
        <v>0.42682926829268292</v>
      </c>
      <c r="H127" s="715">
        <v>0.34722222222222221</v>
      </c>
      <c r="I127" s="715">
        <v>0.37579617834394902</v>
      </c>
      <c r="J127" s="716" t="s">
        <v>94</v>
      </c>
    </row>
    <row r="128" spans="2:14" ht="16.5" thickBot="1" x14ac:dyDescent="0.3">
      <c r="B128" s="637"/>
      <c r="C128" s="635" t="s">
        <v>82</v>
      </c>
      <c r="D128" s="715">
        <v>0.42669258920402564</v>
      </c>
      <c r="E128" s="715">
        <v>0.45579268292682928</v>
      </c>
      <c r="F128" s="715">
        <v>0.38709677419354838</v>
      </c>
      <c r="G128" s="715">
        <v>0.36585365853658536</v>
      </c>
      <c r="H128" s="715">
        <v>0.30555555555555552</v>
      </c>
      <c r="I128" s="715">
        <v>0.37397634212920833</v>
      </c>
      <c r="J128" s="716" t="s">
        <v>94</v>
      </c>
    </row>
    <row r="129" spans="2:10" x14ac:dyDescent="0.25">
      <c r="B129" s="167">
        <v>2024</v>
      </c>
      <c r="C129" s="635" t="s">
        <v>79</v>
      </c>
      <c r="D129" s="715">
        <v>6.5754065754065755E-2</v>
      </c>
      <c r="E129" s="715">
        <v>4.3966780654616511E-2</v>
      </c>
      <c r="F129" s="715">
        <v>1.5521064301552107E-2</v>
      </c>
      <c r="G129" s="715">
        <v>3.5087719298245612E-2</v>
      </c>
      <c r="H129" s="715">
        <v>0.1</v>
      </c>
      <c r="I129" s="715">
        <v>7.4133763094278812E-2</v>
      </c>
      <c r="J129" s="716" t="s">
        <v>94</v>
      </c>
    </row>
    <row r="130" spans="2:10" x14ac:dyDescent="0.25">
      <c r="B130" s="593"/>
      <c r="C130" s="635" t="s">
        <v>80</v>
      </c>
      <c r="D130" s="715">
        <v>0.14823914823914822</v>
      </c>
      <c r="E130" s="715">
        <v>0.16707376648754274</v>
      </c>
      <c r="F130" s="715">
        <v>0.17294900221729492</v>
      </c>
      <c r="G130" s="715">
        <v>0.15789473684210525</v>
      </c>
      <c r="H130" s="715">
        <v>0.22142857142857142</v>
      </c>
      <c r="I130" s="715">
        <v>0.20709105560032232</v>
      </c>
      <c r="J130" s="716" t="s">
        <v>94</v>
      </c>
    </row>
    <row r="131" spans="2:10" x14ac:dyDescent="0.25">
      <c r="B131" s="593"/>
      <c r="C131" s="635" t="s">
        <v>81</v>
      </c>
      <c r="D131" s="715">
        <v>0.34023634023634025</v>
      </c>
      <c r="E131" s="715">
        <v>0.31753786028334147</v>
      </c>
      <c r="F131" s="715">
        <v>0.39911308203991136</v>
      </c>
      <c r="G131" s="715">
        <v>0.33333333333333326</v>
      </c>
      <c r="H131" s="715">
        <v>0.35714285714285715</v>
      </c>
      <c r="I131" s="715">
        <v>0.35374697824335216</v>
      </c>
      <c r="J131" s="716" t="s">
        <v>94</v>
      </c>
    </row>
    <row r="132" spans="2:10" x14ac:dyDescent="0.25">
      <c r="B132" s="593"/>
      <c r="C132" s="636" t="s">
        <v>82</v>
      </c>
      <c r="D132" s="717">
        <v>0.44577044577044572</v>
      </c>
      <c r="E132" s="717">
        <v>0.47142159257449928</v>
      </c>
      <c r="F132" s="717">
        <v>0.41241685144124168</v>
      </c>
      <c r="G132" s="717">
        <v>0.47368421052631576</v>
      </c>
      <c r="H132" s="717">
        <v>0.32142857142857145</v>
      </c>
      <c r="I132" s="717">
        <v>0.36502820306204675</v>
      </c>
      <c r="J132" s="718" t="s">
        <v>94</v>
      </c>
    </row>
    <row r="133" spans="2:10" x14ac:dyDescent="0.25">
      <c r="B133" s="822" t="s">
        <v>771</v>
      </c>
    </row>
    <row r="134" spans="2:10" x14ac:dyDescent="0.25">
      <c r="B134" s="823" t="s">
        <v>1151</v>
      </c>
    </row>
    <row r="135" spans="2:10" x14ac:dyDescent="0.25">
      <c r="B135" s="264"/>
    </row>
    <row r="136" spans="2:10" ht="18" x14ac:dyDescent="0.25">
      <c r="B136" s="261" t="s">
        <v>975</v>
      </c>
    </row>
    <row r="137" spans="2:10" ht="77.25" thickBot="1" x14ac:dyDescent="0.3">
      <c r="B137" s="592"/>
      <c r="C137" s="748" t="s">
        <v>1014</v>
      </c>
      <c r="D137" s="748" t="s">
        <v>1015</v>
      </c>
      <c r="E137" s="748" t="s">
        <v>1016</v>
      </c>
      <c r="F137" s="592" t="s">
        <v>66</v>
      </c>
      <c r="G137" s="592" t="s">
        <v>77</v>
      </c>
      <c r="H137" s="592" t="s">
        <v>75</v>
      </c>
      <c r="I137" s="595" t="s">
        <v>78</v>
      </c>
    </row>
    <row r="138" spans="2:10" x14ac:dyDescent="0.25">
      <c r="B138" s="167">
        <v>2011</v>
      </c>
      <c r="C138" s="160">
        <v>166.85</v>
      </c>
      <c r="D138" s="160">
        <v>1176.7080000000001</v>
      </c>
      <c r="E138" s="160" t="s">
        <v>94</v>
      </c>
      <c r="F138" s="160" t="s">
        <v>94</v>
      </c>
      <c r="G138" s="160" t="s">
        <v>94</v>
      </c>
      <c r="H138" s="160">
        <v>7.7</v>
      </c>
      <c r="I138" s="305"/>
    </row>
    <row r="139" spans="2:10" ht="26.25" thickBot="1" x14ac:dyDescent="0.3">
      <c r="B139" s="638" t="s">
        <v>622</v>
      </c>
      <c r="C139" s="630"/>
      <c r="D139" s="630"/>
      <c r="E139" s="630"/>
      <c r="F139" s="630"/>
      <c r="G139" s="630"/>
      <c r="H139" s="630"/>
      <c r="I139" s="631"/>
    </row>
    <row r="140" spans="2:10" x14ac:dyDescent="0.25">
      <c r="B140" s="167">
        <v>2012</v>
      </c>
      <c r="C140" s="160">
        <v>184.0806</v>
      </c>
      <c r="D140" s="160">
        <v>1161.0550000000001</v>
      </c>
      <c r="E140" s="160" t="s">
        <v>94</v>
      </c>
      <c r="F140" s="160" t="s">
        <v>94</v>
      </c>
      <c r="G140" s="160" t="s">
        <v>94</v>
      </c>
      <c r="H140" s="160">
        <v>9.9499999999999993</v>
      </c>
      <c r="I140" s="305"/>
    </row>
    <row r="141" spans="2:10" ht="26.25" thickBot="1" x14ac:dyDescent="0.3">
      <c r="B141" s="638" t="s">
        <v>622</v>
      </c>
      <c r="C141" s="630">
        <f t="shared" ref="C141:H141" si="12">IFERROR((C140-C138)/ABS(C138), "")</f>
        <v>0.10327000299670369</v>
      </c>
      <c r="D141" s="630">
        <f t="shared" si="12"/>
        <v>-1.3302365582625443E-2</v>
      </c>
      <c r="E141" s="630" t="str">
        <f t="shared" si="12"/>
        <v/>
      </c>
      <c r="F141" s="630" t="str">
        <f t="shared" si="12"/>
        <v/>
      </c>
      <c r="G141" s="630" t="str">
        <f t="shared" si="12"/>
        <v/>
      </c>
      <c r="H141" s="630">
        <f t="shared" si="12"/>
        <v>0.29220779220779208</v>
      </c>
      <c r="I141" s="631"/>
    </row>
    <row r="142" spans="2:10" x14ac:dyDescent="0.25">
      <c r="B142" s="167">
        <v>2013</v>
      </c>
      <c r="C142" s="160">
        <v>184.48779999999999</v>
      </c>
      <c r="D142" s="160">
        <v>1174.3826000000001</v>
      </c>
      <c r="E142" s="160">
        <v>23.025000000000002</v>
      </c>
      <c r="F142" s="160" t="s">
        <v>94</v>
      </c>
      <c r="G142" s="160">
        <v>16.450000000000003</v>
      </c>
      <c r="H142" s="160">
        <v>11.2</v>
      </c>
      <c r="I142" s="305"/>
    </row>
    <row r="143" spans="2:10" ht="26.25" thickBot="1" x14ac:dyDescent="0.3">
      <c r="B143" s="638" t="s">
        <v>622</v>
      </c>
      <c r="C143" s="630">
        <f t="shared" ref="C143:H143" si="13">IFERROR((C142-C140)/ABS(C140), "")</f>
        <v>2.2120744934555239E-3</v>
      </c>
      <c r="D143" s="630">
        <f t="shared" si="13"/>
        <v>1.1478870510010356E-2</v>
      </c>
      <c r="E143" s="630" t="str">
        <f t="shared" si="13"/>
        <v/>
      </c>
      <c r="F143" s="630" t="str">
        <f t="shared" si="13"/>
        <v/>
      </c>
      <c r="G143" s="630" t="str">
        <f t="shared" si="13"/>
        <v/>
      </c>
      <c r="H143" s="630">
        <f t="shared" si="13"/>
        <v>0.1256281407035176</v>
      </c>
      <c r="I143" s="631"/>
    </row>
    <row r="144" spans="2:10" x14ac:dyDescent="0.25">
      <c r="B144" s="167">
        <v>2014</v>
      </c>
      <c r="C144" s="160">
        <v>184.20999999999998</v>
      </c>
      <c r="D144" s="160">
        <v>1224.0900000000001</v>
      </c>
      <c r="E144" s="160">
        <v>26.619999999999997</v>
      </c>
      <c r="F144" s="160">
        <v>6.78</v>
      </c>
      <c r="G144" s="160">
        <v>25.57</v>
      </c>
      <c r="H144" s="160">
        <v>11.85</v>
      </c>
      <c r="I144" s="305"/>
    </row>
    <row r="145" spans="2:12" ht="26.25" thickBot="1" x14ac:dyDescent="0.3">
      <c r="B145" s="638" t="s">
        <v>622</v>
      </c>
      <c r="C145" s="630">
        <f t="shared" ref="C145:H145" si="14">IFERROR((C144-C142)/ABS(C142), "")</f>
        <v>-1.5057906268057474E-3</v>
      </c>
      <c r="D145" s="630">
        <f t="shared" si="14"/>
        <v>4.2326410490073678E-2</v>
      </c>
      <c r="E145" s="630">
        <f t="shared" si="14"/>
        <v>0.15613463626492921</v>
      </c>
      <c r="F145" s="630" t="str">
        <f t="shared" si="14"/>
        <v/>
      </c>
      <c r="G145" s="630">
        <f t="shared" si="14"/>
        <v>0.55440729483282647</v>
      </c>
      <c r="H145" s="630">
        <f t="shared" si="14"/>
        <v>5.8035714285714322E-2</v>
      </c>
      <c r="I145" s="631"/>
    </row>
    <row r="146" spans="2:12" x14ac:dyDescent="0.25">
      <c r="B146" s="167">
        <v>2015</v>
      </c>
      <c r="C146" s="160">
        <v>187.93</v>
      </c>
      <c r="D146" s="160">
        <v>1271.4974999999995</v>
      </c>
      <c r="E146" s="160">
        <v>15.399999999999999</v>
      </c>
      <c r="F146" s="160" t="s">
        <v>94</v>
      </c>
      <c r="G146" s="160">
        <v>28.75</v>
      </c>
      <c r="H146" s="160">
        <v>12.637500000000001</v>
      </c>
      <c r="I146" s="305"/>
    </row>
    <row r="147" spans="2:12" ht="26.25" thickBot="1" x14ac:dyDescent="0.3">
      <c r="B147" s="638" t="s">
        <v>622</v>
      </c>
      <c r="C147" s="630">
        <f t="shared" ref="C147:H147" si="15">IFERROR((C146-C144)/ABS(C144), "")</f>
        <v>2.0194343412409901E-2</v>
      </c>
      <c r="D147" s="630">
        <f t="shared" si="15"/>
        <v>3.8728769943385977E-2</v>
      </c>
      <c r="E147" s="630">
        <f t="shared" si="15"/>
        <v>-0.42148760330578511</v>
      </c>
      <c r="F147" s="630" t="str">
        <f t="shared" si="15"/>
        <v/>
      </c>
      <c r="G147" s="630">
        <f t="shared" si="15"/>
        <v>0.12436448963629251</v>
      </c>
      <c r="H147" s="630">
        <f t="shared" si="15"/>
        <v>6.6455696202531764E-2</v>
      </c>
      <c r="I147" s="631"/>
    </row>
    <row r="148" spans="2:12" x14ac:dyDescent="0.25">
      <c r="B148" s="167">
        <v>2016</v>
      </c>
      <c r="C148" s="160">
        <v>610.29</v>
      </c>
      <c r="D148" s="160">
        <v>1259.7039999999997</v>
      </c>
      <c r="E148" s="160">
        <v>24.427499999999998</v>
      </c>
      <c r="F148" s="160" t="s">
        <v>94</v>
      </c>
      <c r="G148" s="160">
        <v>28.724999999999998</v>
      </c>
      <c r="H148" s="160">
        <v>12.95</v>
      </c>
      <c r="I148" s="305"/>
    </row>
    <row r="149" spans="2:12" ht="26.25" thickBot="1" x14ac:dyDescent="0.3">
      <c r="B149" s="638" t="s">
        <v>622</v>
      </c>
      <c r="C149" s="630">
        <f t="shared" ref="C149:H149" si="16">IFERROR((C148-C146)/ABS(C146), "")</f>
        <v>2.2474325546746128</v>
      </c>
      <c r="D149" s="630">
        <f t="shared" si="16"/>
        <v>-9.2752836714187579E-3</v>
      </c>
      <c r="E149" s="630">
        <f t="shared" si="16"/>
        <v>0.58620129870129878</v>
      </c>
      <c r="F149" s="630" t="str">
        <f t="shared" si="16"/>
        <v/>
      </c>
      <c r="G149" s="630">
        <f t="shared" si="16"/>
        <v>-8.6956521739137854E-4</v>
      </c>
      <c r="H149" s="630">
        <f t="shared" si="16"/>
        <v>2.4727992087042388E-2</v>
      </c>
      <c r="I149" s="631"/>
    </row>
    <row r="150" spans="2:12" x14ac:dyDescent="0.25">
      <c r="B150" s="167">
        <v>2017</v>
      </c>
      <c r="C150" s="160">
        <v>600.12</v>
      </c>
      <c r="D150" s="160">
        <v>1280.8624999999997</v>
      </c>
      <c r="E150" s="160">
        <v>26.651699999999998</v>
      </c>
      <c r="F150" s="160" t="s">
        <v>94</v>
      </c>
      <c r="G150" s="160">
        <v>32.4</v>
      </c>
      <c r="H150" s="160">
        <v>13.1</v>
      </c>
      <c r="I150" s="305"/>
    </row>
    <row r="151" spans="2:12" ht="26.25" thickBot="1" x14ac:dyDescent="0.3">
      <c r="B151" s="638" t="s">
        <v>622</v>
      </c>
      <c r="C151" s="630">
        <f t="shared" ref="C151:H151" si="17">IFERROR((C150-C148)/ABS(C148), "")</f>
        <v>-1.6664208818758228E-2</v>
      </c>
      <c r="D151" s="630">
        <f t="shared" si="17"/>
        <v>1.6796406139855082E-2</v>
      </c>
      <c r="E151" s="630">
        <f t="shared" si="17"/>
        <v>9.1053116364752829E-2</v>
      </c>
      <c r="F151" s="630" t="str">
        <f t="shared" si="17"/>
        <v/>
      </c>
      <c r="G151" s="630">
        <f t="shared" si="17"/>
        <v>0.12793733681462144</v>
      </c>
      <c r="H151" s="630">
        <f t="shared" si="17"/>
        <v>1.1583011583011612E-2</v>
      </c>
      <c r="I151" s="631"/>
      <c r="L151" s="268"/>
    </row>
    <row r="152" spans="2:12" x14ac:dyDescent="0.25">
      <c r="B152" s="167">
        <v>2018</v>
      </c>
      <c r="C152" s="160">
        <v>614.22</v>
      </c>
      <c r="D152" s="160">
        <v>1307.7886999999998</v>
      </c>
      <c r="E152" s="160">
        <v>35.477499999999999</v>
      </c>
      <c r="F152" s="160" t="s">
        <v>94</v>
      </c>
      <c r="G152" s="160">
        <v>40.53</v>
      </c>
      <c r="H152" s="160">
        <v>15.6</v>
      </c>
      <c r="I152" s="305" t="s">
        <v>94</v>
      </c>
    </row>
    <row r="153" spans="2:12" ht="26.25" thickBot="1" x14ac:dyDescent="0.3">
      <c r="B153" s="638" t="s">
        <v>622</v>
      </c>
      <c r="C153" s="630">
        <f t="shared" ref="C153:I153" si="18">IFERROR((C152-C150)/ABS(C150), "")</f>
        <v>2.3495300939812076E-2</v>
      </c>
      <c r="D153" s="630">
        <f t="shared" si="18"/>
        <v>2.1021928583278934E-2</v>
      </c>
      <c r="E153" s="630">
        <f t="shared" si="18"/>
        <v>0.33115335982320082</v>
      </c>
      <c r="F153" s="630" t="str">
        <f t="shared" si="18"/>
        <v/>
      </c>
      <c r="G153" s="630">
        <f t="shared" si="18"/>
        <v>0.250925925925926</v>
      </c>
      <c r="H153" s="630">
        <f t="shared" si="18"/>
        <v>0.19083969465648856</v>
      </c>
      <c r="I153" s="631" t="str">
        <f t="shared" si="18"/>
        <v/>
      </c>
    </row>
    <row r="154" spans="2:12" x14ac:dyDescent="0.25">
      <c r="B154" s="167">
        <v>2019</v>
      </c>
      <c r="C154" s="160">
        <v>593.72</v>
      </c>
      <c r="D154" s="160">
        <v>1299.4424999999997</v>
      </c>
      <c r="E154" s="160">
        <v>34.82</v>
      </c>
      <c r="F154" s="160" t="s">
        <v>94</v>
      </c>
      <c r="G154" s="160">
        <v>42.325000000000003</v>
      </c>
      <c r="H154" s="160">
        <v>25.84</v>
      </c>
      <c r="I154" s="305" t="s">
        <v>94</v>
      </c>
    </row>
    <row r="155" spans="2:12" ht="26.25" thickBot="1" x14ac:dyDescent="0.3">
      <c r="B155" s="638" t="s">
        <v>622</v>
      </c>
      <c r="C155" s="630">
        <f t="shared" ref="C155:I155" si="19">IFERROR((C154-C152)/ABS(C152), "")</f>
        <v>-3.3375663443066E-2</v>
      </c>
      <c r="D155" s="630">
        <f t="shared" si="19"/>
        <v>-6.381917812870062E-3</v>
      </c>
      <c r="E155" s="630">
        <f t="shared" si="19"/>
        <v>-1.8532872947642842E-2</v>
      </c>
      <c r="F155" s="630" t="str">
        <f t="shared" si="19"/>
        <v/>
      </c>
      <c r="G155" s="630">
        <f t="shared" si="19"/>
        <v>4.4288181593881114E-2</v>
      </c>
      <c r="H155" s="630">
        <f t="shared" si="19"/>
        <v>0.65641025641025641</v>
      </c>
      <c r="I155" s="631" t="str">
        <f t="shared" si="19"/>
        <v/>
      </c>
    </row>
    <row r="156" spans="2:12" x14ac:dyDescent="0.25">
      <c r="B156" s="167">
        <v>2020</v>
      </c>
      <c r="C156" s="160">
        <v>604.74</v>
      </c>
      <c r="D156" s="160">
        <v>1287.9850000000001</v>
      </c>
      <c r="E156" s="160">
        <v>26.879000000000005</v>
      </c>
      <c r="F156" s="160" t="s">
        <v>94</v>
      </c>
      <c r="G156" s="160">
        <v>51.579999999999984</v>
      </c>
      <c r="H156" s="160">
        <v>28.08</v>
      </c>
      <c r="I156" s="305" t="s">
        <v>94</v>
      </c>
    </row>
    <row r="157" spans="2:12" ht="26.25" thickBot="1" x14ac:dyDescent="0.3">
      <c r="B157" s="638" t="s">
        <v>622</v>
      </c>
      <c r="C157" s="630">
        <f t="shared" ref="C157:I157" si="20">IFERROR((C156-C154)/ABS(C154), "")</f>
        <v>1.8560937815805399E-2</v>
      </c>
      <c r="D157" s="630">
        <f t="shared" si="20"/>
        <v>-8.8172427791145275E-3</v>
      </c>
      <c r="E157" s="630">
        <f t="shared" si="20"/>
        <v>-0.22805858701895448</v>
      </c>
      <c r="F157" s="630" t="str">
        <f t="shared" si="20"/>
        <v/>
      </c>
      <c r="G157" s="630">
        <f t="shared" si="20"/>
        <v>0.21866509155345495</v>
      </c>
      <c r="H157" s="630">
        <f t="shared" si="20"/>
        <v>8.6687306501547934E-2</v>
      </c>
      <c r="I157" s="631" t="str">
        <f t="shared" si="20"/>
        <v/>
      </c>
    </row>
    <row r="158" spans="2:12" x14ac:dyDescent="0.25">
      <c r="B158" s="167">
        <v>2021</v>
      </c>
      <c r="C158" s="160">
        <v>599.21</v>
      </c>
      <c r="D158" s="160">
        <v>1277.7499999999998</v>
      </c>
      <c r="E158" s="160">
        <v>29.867899999999999</v>
      </c>
      <c r="F158" s="160" t="s">
        <v>94</v>
      </c>
      <c r="G158" s="160">
        <v>48.71</v>
      </c>
      <c r="H158" s="160">
        <v>26.7</v>
      </c>
      <c r="I158" s="305" t="s">
        <v>94</v>
      </c>
    </row>
    <row r="159" spans="2:12" ht="26.25" thickBot="1" x14ac:dyDescent="0.3">
      <c r="B159" s="638" t="s">
        <v>622</v>
      </c>
      <c r="C159" s="630">
        <f t="shared" ref="C159:I159" si="21">IFERROR((C158-C156)/ABS(C156), "")</f>
        <v>-9.1444257036081174E-3</v>
      </c>
      <c r="D159" s="630">
        <f t="shared" si="21"/>
        <v>-7.9465211163176237E-3</v>
      </c>
      <c r="E159" s="630">
        <f t="shared" si="21"/>
        <v>0.1111983332713268</v>
      </c>
      <c r="F159" s="630" t="str">
        <f t="shared" si="21"/>
        <v/>
      </c>
      <c r="G159" s="630">
        <f t="shared" si="21"/>
        <v>-5.564172159751811E-2</v>
      </c>
      <c r="H159" s="630">
        <f t="shared" si="21"/>
        <v>-4.9145299145299109E-2</v>
      </c>
      <c r="I159" s="631" t="str">
        <f t="shared" si="21"/>
        <v/>
      </c>
    </row>
    <row r="160" spans="2:12" x14ac:dyDescent="0.25">
      <c r="B160" s="167">
        <v>2022</v>
      </c>
      <c r="C160" s="160">
        <v>644.05999999999995</v>
      </c>
      <c r="D160" s="160">
        <v>1284.3999999999996</v>
      </c>
      <c r="E160" s="160">
        <v>28.96</v>
      </c>
      <c r="F160" s="160" t="s">
        <v>94</v>
      </c>
      <c r="G160" s="160">
        <v>53.910000000000004</v>
      </c>
      <c r="H160" s="160">
        <v>30.087500000000006</v>
      </c>
      <c r="I160" s="305" t="s">
        <v>94</v>
      </c>
    </row>
    <row r="161" spans="2:11" ht="26.25" thickBot="1" x14ac:dyDescent="0.3">
      <c r="B161" s="638" t="s">
        <v>622</v>
      </c>
      <c r="C161" s="630">
        <f t="shared" ref="C161:I161" si="22">IFERROR((C160-C158)/ABS(C158), "")</f>
        <v>7.4848550591612134E-2</v>
      </c>
      <c r="D161" s="630">
        <f t="shared" si="22"/>
        <v>5.2044609665426447E-3</v>
      </c>
      <c r="E161" s="630">
        <f t="shared" si="22"/>
        <v>-3.0397182259214676E-2</v>
      </c>
      <c r="F161" s="630" t="str">
        <f t="shared" si="22"/>
        <v/>
      </c>
      <c r="G161" s="630">
        <f t="shared" si="22"/>
        <v>0.1067542599055636</v>
      </c>
      <c r="H161" s="630">
        <f t="shared" si="22"/>
        <v>0.12687265917603022</v>
      </c>
      <c r="I161" s="631" t="str">
        <f t="shared" si="22"/>
        <v/>
      </c>
    </row>
    <row r="162" spans="2:11" x14ac:dyDescent="0.25">
      <c r="B162" s="167">
        <v>2023</v>
      </c>
      <c r="C162" s="160">
        <v>647.86999999999989</v>
      </c>
      <c r="D162" s="160">
        <v>1299.1359000000004</v>
      </c>
      <c r="E162" s="160">
        <v>47.704800000000013</v>
      </c>
      <c r="F162" s="160" t="s">
        <v>94</v>
      </c>
      <c r="G162" s="160">
        <v>55.6</v>
      </c>
      <c r="H162" s="160">
        <v>34.111600000000003</v>
      </c>
      <c r="I162" s="305" t="s">
        <v>94</v>
      </c>
    </row>
    <row r="163" spans="2:11" ht="26.25" thickBot="1" x14ac:dyDescent="0.3">
      <c r="B163" s="638" t="s">
        <v>622</v>
      </c>
      <c r="C163" s="630">
        <f t="shared" ref="C163:I165" si="23">IFERROR((C162-C160)/ABS(C160), "")</f>
        <v>5.9155979256590155E-3</v>
      </c>
      <c r="D163" s="630">
        <f t="shared" si="23"/>
        <v>1.147298349423919E-2</v>
      </c>
      <c r="E163" s="630">
        <f t="shared" si="23"/>
        <v>0.64726519337016619</v>
      </c>
      <c r="F163" s="630" t="str">
        <f t="shared" si="23"/>
        <v/>
      </c>
      <c r="G163" s="630">
        <f t="shared" si="23"/>
        <v>3.1348543869411938E-2</v>
      </c>
      <c r="H163" s="630">
        <f t="shared" si="23"/>
        <v>0.13374657249688396</v>
      </c>
      <c r="I163" s="631" t="str">
        <f t="shared" si="23"/>
        <v/>
      </c>
    </row>
    <row r="164" spans="2:11" x14ac:dyDescent="0.25">
      <c r="B164" s="167">
        <v>2024</v>
      </c>
      <c r="C164" s="160">
        <v>634.29999999999995</v>
      </c>
      <c r="D164" s="160">
        <v>1346.5697</v>
      </c>
      <c r="E164" s="160">
        <v>57.424599999999998</v>
      </c>
      <c r="F164" s="160" t="s">
        <v>94</v>
      </c>
      <c r="G164" s="160">
        <v>53.800000000000004</v>
      </c>
      <c r="H164" s="160">
        <v>32.478499999999997</v>
      </c>
      <c r="I164" s="305" t="s">
        <v>94</v>
      </c>
    </row>
    <row r="165" spans="2:11" ht="25.5" x14ac:dyDescent="0.25">
      <c r="B165" s="632" t="s">
        <v>622</v>
      </c>
      <c r="C165" s="633">
        <f t="shared" si="23"/>
        <v>-2.0945560066062543E-2</v>
      </c>
      <c r="D165" s="633">
        <f t="shared" si="23"/>
        <v>3.6511807579175937E-2</v>
      </c>
      <c r="E165" s="633">
        <f t="shared" si="23"/>
        <v>0.20374888900068719</v>
      </c>
      <c r="F165" s="633" t="str">
        <f t="shared" si="23"/>
        <v/>
      </c>
      <c r="G165" s="633">
        <f t="shared" si="23"/>
        <v>-3.2374100719424412E-2</v>
      </c>
      <c r="H165" s="633">
        <f t="shared" si="23"/>
        <v>-4.7875209606116569E-2</v>
      </c>
      <c r="I165" s="634" t="str">
        <f t="shared" si="23"/>
        <v/>
      </c>
    </row>
    <row r="166" spans="2:11" x14ac:dyDescent="0.25">
      <c r="B166" s="822" t="s">
        <v>771</v>
      </c>
    </row>
    <row r="167" spans="2:11" x14ac:dyDescent="0.25">
      <c r="B167" s="823" t="s">
        <v>1151</v>
      </c>
    </row>
    <row r="168" spans="2:11" x14ac:dyDescent="0.25">
      <c r="B168" s="264"/>
    </row>
    <row r="169" spans="2:11" x14ac:dyDescent="0.25">
      <c r="B169" s="261" t="s">
        <v>976</v>
      </c>
    </row>
    <row r="170" spans="2:11" ht="77.25" thickBot="1" x14ac:dyDescent="0.3">
      <c r="B170" s="592"/>
      <c r="C170" s="592" t="s">
        <v>72</v>
      </c>
      <c r="D170" s="592" t="s">
        <v>73</v>
      </c>
      <c r="E170" s="592" t="s">
        <v>74</v>
      </c>
      <c r="F170" s="592" t="s">
        <v>66</v>
      </c>
      <c r="G170" s="592" t="s">
        <v>77</v>
      </c>
      <c r="H170" s="592" t="s">
        <v>75</v>
      </c>
      <c r="I170" s="595" t="s">
        <v>78</v>
      </c>
    </row>
    <row r="171" spans="2:11" ht="16.5" thickBot="1" x14ac:dyDescent="0.3">
      <c r="B171" s="594" t="s">
        <v>5</v>
      </c>
      <c r="C171" s="715">
        <v>0.91943875137947328</v>
      </c>
      <c r="D171" s="715">
        <v>0.85686051007979758</v>
      </c>
      <c r="E171" s="715">
        <v>0.95323781097299776</v>
      </c>
      <c r="F171" s="715" t="s">
        <v>94</v>
      </c>
      <c r="G171" s="715">
        <v>0.94219330855018579</v>
      </c>
      <c r="H171" s="715">
        <v>0.90778822913619794</v>
      </c>
      <c r="I171" s="716" t="s">
        <v>94</v>
      </c>
      <c r="K171" s="275"/>
    </row>
    <row r="172" spans="2:11" x14ac:dyDescent="0.25">
      <c r="B172" s="593" t="s">
        <v>6</v>
      </c>
      <c r="C172" s="717">
        <v>8.0561248620526535E-2</v>
      </c>
      <c r="D172" s="717">
        <v>0.14313948992020242</v>
      </c>
      <c r="E172" s="717">
        <v>4.6762189027002368E-2</v>
      </c>
      <c r="F172" s="717" t="s">
        <v>94</v>
      </c>
      <c r="G172" s="717">
        <v>5.7806691449814117E-2</v>
      </c>
      <c r="H172" s="717">
        <v>9.2211770863802209E-2</v>
      </c>
      <c r="I172" s="718" t="s">
        <v>94</v>
      </c>
    </row>
    <row r="173" spans="2:11" x14ac:dyDescent="0.25">
      <c r="B173" s="822" t="s">
        <v>771</v>
      </c>
    </row>
    <row r="174" spans="2:11" x14ac:dyDescent="0.25">
      <c r="B174" s="264"/>
    </row>
    <row r="175" spans="2:11" x14ac:dyDescent="0.25">
      <c r="B175" s="261" t="s">
        <v>977</v>
      </c>
    </row>
    <row r="176" spans="2:11" ht="77.25" thickBot="1" x14ac:dyDescent="0.3">
      <c r="B176" s="592"/>
      <c r="C176" s="748" t="s">
        <v>1014</v>
      </c>
      <c r="D176" s="748" t="s">
        <v>1015</v>
      </c>
      <c r="E176" s="748" t="s">
        <v>1016</v>
      </c>
      <c r="F176" s="592" t="s">
        <v>66</v>
      </c>
      <c r="G176" s="592" t="s">
        <v>77</v>
      </c>
      <c r="H176" s="592" t="s">
        <v>75</v>
      </c>
      <c r="I176" s="595" t="s">
        <v>78</v>
      </c>
    </row>
    <row r="177" spans="2:9" x14ac:dyDescent="0.25">
      <c r="B177" s="167">
        <v>2011</v>
      </c>
      <c r="C177" s="146">
        <v>19822000</v>
      </c>
      <c r="D177" s="146">
        <v>77666706</v>
      </c>
      <c r="E177" s="146">
        <v>242127</v>
      </c>
      <c r="F177" s="146">
        <v>1131404</v>
      </c>
      <c r="G177" s="146">
        <v>1167863</v>
      </c>
      <c r="H177" s="146">
        <v>100625</v>
      </c>
      <c r="I177" s="299"/>
    </row>
    <row r="178" spans="2:9" ht="26.25" thickBot="1" x14ac:dyDescent="0.3">
      <c r="B178" s="638" t="s">
        <v>622</v>
      </c>
      <c r="C178" s="630"/>
      <c r="D178" s="630"/>
      <c r="E178" s="630"/>
      <c r="F178" s="630"/>
      <c r="G178" s="630"/>
      <c r="H178" s="630"/>
      <c r="I178" s="631"/>
    </row>
    <row r="179" spans="2:9" x14ac:dyDescent="0.25">
      <c r="B179" s="167">
        <v>2012</v>
      </c>
      <c r="C179" s="146">
        <v>21012002.313333299</v>
      </c>
      <c r="D179" s="146">
        <v>82436990.810000002</v>
      </c>
      <c r="E179" s="146">
        <v>260970</v>
      </c>
      <c r="F179" s="146">
        <v>1015106.0099999999</v>
      </c>
      <c r="G179" s="146">
        <v>1246245.46</v>
      </c>
      <c r="H179" s="146">
        <v>680001</v>
      </c>
      <c r="I179" s="299"/>
    </row>
    <row r="180" spans="2:9" ht="26.25" thickBot="1" x14ac:dyDescent="0.3">
      <c r="B180" s="638" t="s">
        <v>622</v>
      </c>
      <c r="C180" s="630">
        <f t="shared" ref="C180:H180" si="24">IFERROR((C179-C177)/ABS(C177), "")</f>
        <v>6.0034422022666685E-2</v>
      </c>
      <c r="D180" s="630">
        <f t="shared" si="24"/>
        <v>6.1419944989040763E-2</v>
      </c>
      <c r="E180" s="630">
        <f t="shared" si="24"/>
        <v>7.7822795475101902E-2</v>
      </c>
      <c r="F180" s="630">
        <f t="shared" si="24"/>
        <v>-0.10279085985200698</v>
      </c>
      <c r="G180" s="630">
        <f t="shared" si="24"/>
        <v>6.7116142903748094E-2</v>
      </c>
      <c r="H180" s="630">
        <f t="shared" si="24"/>
        <v>5.7577739130434784</v>
      </c>
      <c r="I180" s="631"/>
    </row>
    <row r="181" spans="2:9" x14ac:dyDescent="0.25">
      <c r="B181" s="167">
        <v>2013</v>
      </c>
      <c r="C181" s="146">
        <v>23310179.539999999</v>
      </c>
      <c r="D181" s="146">
        <v>84518495.200000107</v>
      </c>
      <c r="E181" s="146">
        <v>280695</v>
      </c>
      <c r="F181" s="146">
        <v>1070632.06</v>
      </c>
      <c r="G181" s="146">
        <v>1705919.45</v>
      </c>
      <c r="H181" s="146">
        <v>1087202</v>
      </c>
      <c r="I181" s="299"/>
    </row>
    <row r="182" spans="2:9" ht="26.25" thickBot="1" x14ac:dyDescent="0.3">
      <c r="B182" s="638" t="s">
        <v>622</v>
      </c>
      <c r="C182" s="630">
        <f t="shared" ref="C182:H182" si="25">IFERROR((C181-C179)/ABS(C179), "")</f>
        <v>0.10937449903136442</v>
      </c>
      <c r="D182" s="630">
        <f t="shared" si="25"/>
        <v>2.5249640598812451E-2</v>
      </c>
      <c r="E182" s="630">
        <f t="shared" si="25"/>
        <v>7.5583400390849528E-2</v>
      </c>
      <c r="F182" s="630">
        <f t="shared" si="25"/>
        <v>5.4699754954657565E-2</v>
      </c>
      <c r="G182" s="630">
        <f t="shared" si="25"/>
        <v>0.36884707287118224</v>
      </c>
      <c r="H182" s="630">
        <f t="shared" si="25"/>
        <v>0.59882411937629498</v>
      </c>
      <c r="I182" s="631"/>
    </row>
    <row r="183" spans="2:9" x14ac:dyDescent="0.25">
      <c r="B183" s="167">
        <v>2014</v>
      </c>
      <c r="C183" s="146">
        <v>24438636.98</v>
      </c>
      <c r="D183" s="146">
        <v>92661898</v>
      </c>
      <c r="E183" s="146">
        <v>281925</v>
      </c>
      <c r="F183" s="146">
        <v>1106935</v>
      </c>
      <c r="G183" s="146">
        <v>1895518</v>
      </c>
      <c r="H183" s="146">
        <v>1159074</v>
      </c>
      <c r="I183" s="299"/>
    </row>
    <row r="184" spans="2:9" ht="26.25" thickBot="1" x14ac:dyDescent="0.3">
      <c r="B184" s="638" t="s">
        <v>622</v>
      </c>
      <c r="C184" s="630">
        <f t="shared" ref="C184:H184" si="26">IFERROR((C183-C181)/ABS(C181), "")</f>
        <v>4.8410499715953771E-2</v>
      </c>
      <c r="D184" s="630">
        <f t="shared" si="26"/>
        <v>9.6350541745091112E-2</v>
      </c>
      <c r="E184" s="630">
        <f t="shared" si="26"/>
        <v>4.3819804414043711E-3</v>
      </c>
      <c r="F184" s="630">
        <f t="shared" si="26"/>
        <v>3.3907951532854287E-2</v>
      </c>
      <c r="G184" s="630">
        <f t="shared" si="26"/>
        <v>0.11114156064050976</v>
      </c>
      <c r="H184" s="630">
        <f t="shared" si="26"/>
        <v>6.6107310325036195E-2</v>
      </c>
      <c r="I184" s="631"/>
    </row>
    <row r="185" spans="2:9" x14ac:dyDescent="0.25">
      <c r="B185" s="167">
        <v>2015</v>
      </c>
      <c r="C185" s="146">
        <v>25772262.98</v>
      </c>
      <c r="D185" s="146">
        <v>96934207</v>
      </c>
      <c r="E185" s="146">
        <v>274875</v>
      </c>
      <c r="F185" s="146">
        <v>1287022</v>
      </c>
      <c r="G185" s="146">
        <v>2182340</v>
      </c>
      <c r="H185" s="146">
        <v>1592404</v>
      </c>
      <c r="I185" s="299"/>
    </row>
    <row r="186" spans="2:9" ht="26.25" thickBot="1" x14ac:dyDescent="0.3">
      <c r="B186" s="638" t="s">
        <v>622</v>
      </c>
      <c r="C186" s="630">
        <f t="shared" ref="C186:H186" si="27">IFERROR((C185-C183)/ABS(C183), "")</f>
        <v>5.4570392002279332E-2</v>
      </c>
      <c r="D186" s="630">
        <f t="shared" si="27"/>
        <v>4.6106426613450116E-2</v>
      </c>
      <c r="E186" s="630">
        <f t="shared" si="27"/>
        <v>-2.5006650704974726E-2</v>
      </c>
      <c r="F186" s="630">
        <f t="shared" si="27"/>
        <v>0.16268976949866071</v>
      </c>
      <c r="G186" s="630">
        <f t="shared" si="27"/>
        <v>0.15131589359742298</v>
      </c>
      <c r="H186" s="630">
        <f t="shared" si="27"/>
        <v>0.37385878727328886</v>
      </c>
      <c r="I186" s="631"/>
    </row>
    <row r="187" spans="2:9" x14ac:dyDescent="0.25">
      <c r="B187" s="167">
        <v>2016</v>
      </c>
      <c r="C187" s="146">
        <v>27102298</v>
      </c>
      <c r="D187" s="146">
        <v>101884017</v>
      </c>
      <c r="E187" s="146">
        <v>270408</v>
      </c>
      <c r="F187" s="146">
        <v>1387509</v>
      </c>
      <c r="G187" s="146">
        <v>2444386</v>
      </c>
      <c r="H187" s="146">
        <v>951116</v>
      </c>
      <c r="I187" s="299"/>
    </row>
    <row r="188" spans="2:9" ht="26.25" thickBot="1" x14ac:dyDescent="0.3">
      <c r="B188" s="638" t="s">
        <v>622</v>
      </c>
      <c r="C188" s="630">
        <f t="shared" ref="C188:H188" si="28">IFERROR((C187-C185)/ABS(C185), "")</f>
        <v>5.1607226770584484E-2</v>
      </c>
      <c r="D188" s="630">
        <f t="shared" si="28"/>
        <v>5.1063604409535224E-2</v>
      </c>
      <c r="E188" s="630">
        <f t="shared" si="28"/>
        <v>-1.6251023192360162E-2</v>
      </c>
      <c r="F188" s="630">
        <f t="shared" si="28"/>
        <v>7.8077142426469792E-2</v>
      </c>
      <c r="G188" s="630">
        <f t="shared" si="28"/>
        <v>0.12007569856209389</v>
      </c>
      <c r="H188" s="630">
        <f t="shared" si="28"/>
        <v>-0.40271689847551251</v>
      </c>
      <c r="I188" s="631"/>
    </row>
    <row r="189" spans="2:9" x14ac:dyDescent="0.25">
      <c r="B189" s="167">
        <v>2017</v>
      </c>
      <c r="C189" s="146">
        <v>28253072</v>
      </c>
      <c r="D189" s="146">
        <v>107459189</v>
      </c>
      <c r="E189" s="146">
        <v>325689</v>
      </c>
      <c r="F189" s="146">
        <v>1949615</v>
      </c>
      <c r="G189" s="146">
        <v>2618372</v>
      </c>
      <c r="H189" s="146">
        <v>1151732</v>
      </c>
      <c r="I189" s="299"/>
    </row>
    <row r="190" spans="2:9" ht="26.25" thickBot="1" x14ac:dyDescent="0.3">
      <c r="B190" s="638" t="s">
        <v>622</v>
      </c>
      <c r="C190" s="630">
        <f t="shared" ref="C190:H190" si="29">IFERROR((C189-C187)/ABS(C187), "")</f>
        <v>4.2460384724572066E-2</v>
      </c>
      <c r="D190" s="630">
        <f t="shared" si="29"/>
        <v>5.4720771364953152E-2</v>
      </c>
      <c r="E190" s="630">
        <f t="shared" si="29"/>
        <v>0.20443551965918169</v>
      </c>
      <c r="F190" s="630">
        <f t="shared" si="29"/>
        <v>0.40511881364373131</v>
      </c>
      <c r="G190" s="630">
        <f t="shared" si="29"/>
        <v>7.1177792705407417E-2</v>
      </c>
      <c r="H190" s="630">
        <f t="shared" si="29"/>
        <v>0.21092695317921262</v>
      </c>
      <c r="I190" s="631"/>
    </row>
    <row r="191" spans="2:9" x14ac:dyDescent="0.25">
      <c r="B191" s="167">
        <v>2018</v>
      </c>
      <c r="C191" s="146">
        <v>29694222</v>
      </c>
      <c r="D191" s="146">
        <v>131126038</v>
      </c>
      <c r="E191" s="146">
        <v>350572</v>
      </c>
      <c r="F191" s="146">
        <v>2939442</v>
      </c>
      <c r="G191" s="146">
        <v>3298578</v>
      </c>
      <c r="H191" s="146">
        <v>1387172</v>
      </c>
      <c r="I191" s="299" t="s">
        <v>94</v>
      </c>
    </row>
    <row r="192" spans="2:9" ht="26.25" thickBot="1" x14ac:dyDescent="0.3">
      <c r="B192" s="638" t="s">
        <v>622</v>
      </c>
      <c r="C192" s="630">
        <f t="shared" ref="C192:I192" si="30">IFERROR((C191-C189)/ABS(C189), "")</f>
        <v>5.1008612443984851E-2</v>
      </c>
      <c r="D192" s="630">
        <f t="shared" si="30"/>
        <v>0.22024034631417141</v>
      </c>
      <c r="E192" s="630">
        <f t="shared" si="30"/>
        <v>7.6401106577133407E-2</v>
      </c>
      <c r="F192" s="630">
        <f t="shared" si="30"/>
        <v>0.5077038287046417</v>
      </c>
      <c r="G192" s="630">
        <f t="shared" si="30"/>
        <v>0.2597820324995837</v>
      </c>
      <c r="H192" s="630">
        <f t="shared" si="30"/>
        <v>0.20442255663643974</v>
      </c>
      <c r="I192" s="631" t="str">
        <f t="shared" si="30"/>
        <v/>
      </c>
    </row>
    <row r="193" spans="2:9" x14ac:dyDescent="0.25">
      <c r="B193" s="167">
        <v>2019</v>
      </c>
      <c r="C193" s="146">
        <v>29969360</v>
      </c>
      <c r="D193" s="146">
        <v>139230984</v>
      </c>
      <c r="E193" s="146">
        <v>718347</v>
      </c>
      <c r="F193" s="146">
        <v>3394381</v>
      </c>
      <c r="G193" s="146">
        <v>4410975</v>
      </c>
      <c r="H193" s="146">
        <v>1669118</v>
      </c>
      <c r="I193" s="299" t="s">
        <v>94</v>
      </c>
    </row>
    <row r="194" spans="2:9" ht="26.25" thickBot="1" x14ac:dyDescent="0.3">
      <c r="B194" s="638" t="s">
        <v>622</v>
      </c>
      <c r="C194" s="630">
        <f t="shared" ref="C194:I194" si="31">IFERROR((C193-C191)/ABS(C191), "")</f>
        <v>9.2657083253435638E-3</v>
      </c>
      <c r="D194" s="630">
        <f t="shared" si="31"/>
        <v>6.1810347690059851E-2</v>
      </c>
      <c r="E194" s="630">
        <f t="shared" si="31"/>
        <v>1.0490712321577309</v>
      </c>
      <c r="F194" s="630">
        <f t="shared" si="31"/>
        <v>0.1547705312777051</v>
      </c>
      <c r="G194" s="630">
        <f t="shared" si="31"/>
        <v>0.33723531776420024</v>
      </c>
      <c r="H194" s="630">
        <f t="shared" si="31"/>
        <v>0.20325237245273117</v>
      </c>
      <c r="I194" s="631" t="str">
        <f t="shared" si="31"/>
        <v/>
      </c>
    </row>
    <row r="195" spans="2:9" x14ac:dyDescent="0.25">
      <c r="B195" s="167">
        <v>2020</v>
      </c>
      <c r="C195" s="146">
        <v>31885426</v>
      </c>
      <c r="D195" s="146">
        <v>140436927</v>
      </c>
      <c r="E195" s="146">
        <v>989640</v>
      </c>
      <c r="F195" s="146">
        <v>3028107</v>
      </c>
      <c r="G195" s="146">
        <v>5362305</v>
      </c>
      <c r="H195" s="146">
        <v>1914810</v>
      </c>
      <c r="I195" s="299" t="s">
        <v>94</v>
      </c>
    </row>
    <row r="196" spans="2:9" ht="26.25" thickBot="1" x14ac:dyDescent="0.3">
      <c r="B196" s="638" t="s">
        <v>622</v>
      </c>
      <c r="C196" s="630">
        <f t="shared" ref="C196:I196" si="32">IFERROR((C195-C193)/ABS(C193), "")</f>
        <v>6.3934164760275164E-2</v>
      </c>
      <c r="D196" s="630">
        <f t="shared" si="32"/>
        <v>8.6614557001191625E-3</v>
      </c>
      <c r="E196" s="630">
        <f t="shared" si="32"/>
        <v>0.37766288437203749</v>
      </c>
      <c r="F196" s="630">
        <f t="shared" si="32"/>
        <v>-0.10790597755525971</v>
      </c>
      <c r="G196" s="630">
        <f t="shared" si="32"/>
        <v>0.21567340553959158</v>
      </c>
      <c r="H196" s="630">
        <f t="shared" si="32"/>
        <v>0.14719870015181671</v>
      </c>
      <c r="I196" s="631" t="str">
        <f t="shared" si="32"/>
        <v/>
      </c>
    </row>
    <row r="197" spans="2:9" x14ac:dyDescent="0.25">
      <c r="B197" s="167">
        <v>2021</v>
      </c>
      <c r="C197" s="146">
        <v>33027557</v>
      </c>
      <c r="D197" s="146">
        <v>144478318</v>
      </c>
      <c r="E197" s="146">
        <v>1085591</v>
      </c>
      <c r="F197" s="146">
        <v>3825321</v>
      </c>
      <c r="G197" s="146">
        <v>5630589</v>
      </c>
      <c r="H197" s="146">
        <v>1946866</v>
      </c>
      <c r="I197" s="299" t="s">
        <v>94</v>
      </c>
    </row>
    <row r="198" spans="2:9" ht="26.25" thickBot="1" x14ac:dyDescent="0.3">
      <c r="B198" s="638" t="s">
        <v>622</v>
      </c>
      <c r="C198" s="630">
        <f t="shared" ref="C198:I198" si="33">IFERROR((C197-C195)/ABS(C195), "")</f>
        <v>3.5819844464364377E-2</v>
      </c>
      <c r="D198" s="630">
        <f t="shared" si="33"/>
        <v>2.8777267392072741E-2</v>
      </c>
      <c r="E198" s="630">
        <f t="shared" si="33"/>
        <v>9.6955458550584045E-2</v>
      </c>
      <c r="F198" s="630">
        <f t="shared" si="33"/>
        <v>0.26327141015822758</v>
      </c>
      <c r="G198" s="630">
        <f t="shared" si="33"/>
        <v>5.0031469675820381E-2</v>
      </c>
      <c r="H198" s="630">
        <f t="shared" si="33"/>
        <v>1.6741086583003013E-2</v>
      </c>
      <c r="I198" s="631" t="str">
        <f t="shared" si="33"/>
        <v/>
      </c>
    </row>
    <row r="199" spans="2:9" x14ac:dyDescent="0.25">
      <c r="B199" s="167">
        <v>2022</v>
      </c>
      <c r="C199" s="146">
        <v>35583370</v>
      </c>
      <c r="D199" s="146">
        <v>144250610</v>
      </c>
      <c r="E199" s="146">
        <v>1045053</v>
      </c>
      <c r="F199" s="146">
        <v>3396577</v>
      </c>
      <c r="G199" s="146">
        <v>5584153</v>
      </c>
      <c r="H199" s="146">
        <v>2019786</v>
      </c>
      <c r="I199" s="299" t="s">
        <v>94</v>
      </c>
    </row>
    <row r="200" spans="2:9" ht="26.25" thickBot="1" x14ac:dyDescent="0.3">
      <c r="B200" s="638" t="s">
        <v>622</v>
      </c>
      <c r="C200" s="630">
        <f t="shared" ref="C200:I200" si="34">IFERROR((C199-C197)/ABS(C197), "")</f>
        <v>7.7384258242291434E-2</v>
      </c>
      <c r="D200" s="630">
        <f t="shared" si="34"/>
        <v>-1.5760703969435745E-3</v>
      </c>
      <c r="E200" s="630">
        <f t="shared" si="34"/>
        <v>-3.7341871846763651E-2</v>
      </c>
      <c r="F200" s="630">
        <f t="shared" si="34"/>
        <v>-0.11208052866674457</v>
      </c>
      <c r="G200" s="630">
        <f t="shared" si="34"/>
        <v>-8.2470945757184555E-3</v>
      </c>
      <c r="H200" s="630">
        <f t="shared" si="34"/>
        <v>3.7455068813159201E-2</v>
      </c>
      <c r="I200" s="631" t="str">
        <f t="shared" si="34"/>
        <v/>
      </c>
    </row>
    <row r="201" spans="2:9" x14ac:dyDescent="0.25">
      <c r="B201" s="167">
        <v>2023</v>
      </c>
      <c r="C201" s="146">
        <v>40261251</v>
      </c>
      <c r="D201" s="146">
        <v>157861485</v>
      </c>
      <c r="E201" s="146">
        <v>1169605</v>
      </c>
      <c r="F201" s="146">
        <v>3295356</v>
      </c>
      <c r="G201" s="146">
        <v>5698688</v>
      </c>
      <c r="H201" s="146">
        <v>2682720</v>
      </c>
      <c r="I201" s="299" t="s">
        <v>94</v>
      </c>
    </row>
    <row r="202" spans="2:9" ht="26.25" thickBot="1" x14ac:dyDescent="0.3">
      <c r="B202" s="638" t="s">
        <v>622</v>
      </c>
      <c r="C202" s="630">
        <f t="shared" ref="C202:I204" si="35">IFERROR((C201-C199)/ABS(C199), "")</f>
        <v>0.13146256242733614</v>
      </c>
      <c r="D202" s="630">
        <f t="shared" si="35"/>
        <v>9.4355753504265949E-2</v>
      </c>
      <c r="E202" s="630">
        <f t="shared" si="35"/>
        <v>0.11918247208514783</v>
      </c>
      <c r="F202" s="630">
        <f t="shared" si="35"/>
        <v>-2.9800884831994091E-2</v>
      </c>
      <c r="G202" s="630">
        <f t="shared" si="35"/>
        <v>2.0510720247099247E-2</v>
      </c>
      <c r="H202" s="630">
        <f t="shared" si="35"/>
        <v>0.32821992032819319</v>
      </c>
      <c r="I202" s="631" t="str">
        <f t="shared" si="35"/>
        <v/>
      </c>
    </row>
    <row r="203" spans="2:9" x14ac:dyDescent="0.25">
      <c r="B203" s="167">
        <v>2024</v>
      </c>
      <c r="C203" s="146">
        <v>46332695</v>
      </c>
      <c r="D203" s="146">
        <v>176313519</v>
      </c>
      <c r="E203" s="146">
        <v>1480438</v>
      </c>
      <c r="F203" s="146">
        <v>4291817</v>
      </c>
      <c r="G203" s="146">
        <v>6672644</v>
      </c>
      <c r="H203" s="146">
        <v>2672712</v>
      </c>
      <c r="I203" s="299" t="s">
        <v>94</v>
      </c>
    </row>
    <row r="204" spans="2:9" ht="25.5" x14ac:dyDescent="0.25">
      <c r="B204" s="632" t="s">
        <v>622</v>
      </c>
      <c r="C204" s="633">
        <f t="shared" si="35"/>
        <v>0.15080117604890123</v>
      </c>
      <c r="D204" s="633">
        <f t="shared" si="35"/>
        <v>0.11688749792262501</v>
      </c>
      <c r="E204" s="633">
        <f t="shared" si="35"/>
        <v>0.26575895280885425</v>
      </c>
      <c r="F204" s="633">
        <f t="shared" si="35"/>
        <v>0.30238341472059466</v>
      </c>
      <c r="G204" s="633">
        <f t="shared" si="35"/>
        <v>0.17090881269513264</v>
      </c>
      <c r="H204" s="633">
        <f t="shared" si="35"/>
        <v>-3.730542136339238E-3</v>
      </c>
      <c r="I204" s="634" t="str">
        <f t="shared" si="35"/>
        <v/>
      </c>
    </row>
    <row r="205" spans="2:9" x14ac:dyDescent="0.25">
      <c r="B205" s="822" t="s">
        <v>771</v>
      </c>
    </row>
    <row r="206" spans="2:9" x14ac:dyDescent="0.25">
      <c r="B206" s="823" t="s">
        <v>1151</v>
      </c>
    </row>
    <row r="207" spans="2:9" x14ac:dyDescent="0.25">
      <c r="B207" s="264"/>
    </row>
    <row r="208" spans="2:9" x14ac:dyDescent="0.25">
      <c r="B208" s="261" t="s">
        <v>978</v>
      </c>
    </row>
    <row r="209" spans="2:11" ht="77.25" thickBot="1" x14ac:dyDescent="0.3">
      <c r="B209" s="592"/>
      <c r="C209" s="748" t="s">
        <v>1014</v>
      </c>
      <c r="D209" s="748" t="s">
        <v>1015</v>
      </c>
      <c r="E209" s="748" t="s">
        <v>1016</v>
      </c>
      <c r="F209" s="592" t="s">
        <v>66</v>
      </c>
      <c r="G209" s="592" t="s">
        <v>77</v>
      </c>
      <c r="H209" s="592" t="s">
        <v>75</v>
      </c>
      <c r="I209" s="595" t="s">
        <v>78</v>
      </c>
    </row>
    <row r="210" spans="2:11" x14ac:dyDescent="0.25">
      <c r="B210" s="167">
        <v>2011</v>
      </c>
      <c r="C210" s="146">
        <v>8633903</v>
      </c>
      <c r="D210" s="146">
        <v>43386143</v>
      </c>
      <c r="E210" s="146">
        <v>242127</v>
      </c>
      <c r="F210" s="146">
        <v>765840</v>
      </c>
      <c r="G210" s="146">
        <v>514692</v>
      </c>
      <c r="H210" s="146">
        <v>100625</v>
      </c>
      <c r="I210" s="299"/>
    </row>
    <row r="211" spans="2:11" ht="26.25" thickBot="1" x14ac:dyDescent="0.3">
      <c r="B211" s="638" t="s">
        <v>622</v>
      </c>
      <c r="C211" s="630"/>
      <c r="D211" s="630"/>
      <c r="E211" s="630"/>
      <c r="F211" s="630"/>
      <c r="G211" s="630"/>
      <c r="H211" s="630"/>
      <c r="I211" s="631"/>
    </row>
    <row r="212" spans="2:11" x14ac:dyDescent="0.25">
      <c r="B212" s="167">
        <v>2012</v>
      </c>
      <c r="C212" s="146">
        <v>9482385.3333333004</v>
      </c>
      <c r="D212" s="146">
        <v>46614870.1192794</v>
      </c>
      <c r="E212" s="146">
        <v>260970</v>
      </c>
      <c r="F212" s="146">
        <v>563071.6</v>
      </c>
      <c r="G212" s="146">
        <v>689429.66072050505</v>
      </c>
      <c r="H212" s="146">
        <v>680001</v>
      </c>
      <c r="I212" s="299"/>
    </row>
    <row r="213" spans="2:11" ht="26.25" thickBot="1" x14ac:dyDescent="0.3">
      <c r="B213" s="638" t="s">
        <v>622</v>
      </c>
      <c r="C213" s="630">
        <f t="shared" ref="C213:H213" si="36">IFERROR((C212-C210)/ABS(C210), "")</f>
        <v>9.8273322428257578E-2</v>
      </c>
      <c r="D213" s="630">
        <f t="shared" si="36"/>
        <v>7.4418394815123329E-2</v>
      </c>
      <c r="E213" s="630">
        <f t="shared" si="36"/>
        <v>7.7822795475101902E-2</v>
      </c>
      <c r="F213" s="630">
        <f t="shared" si="36"/>
        <v>-0.26476600856575788</v>
      </c>
      <c r="G213" s="630">
        <f t="shared" si="36"/>
        <v>0.3394994690426606</v>
      </c>
      <c r="H213" s="630">
        <f t="shared" si="36"/>
        <v>5.7577739130434784</v>
      </c>
      <c r="I213" s="631"/>
    </row>
    <row r="214" spans="2:11" x14ac:dyDescent="0.25">
      <c r="B214" s="167">
        <v>2013</v>
      </c>
      <c r="C214" s="146">
        <v>10492818</v>
      </c>
      <c r="D214" s="146">
        <v>47307309.108474381</v>
      </c>
      <c r="E214" s="146">
        <v>280695</v>
      </c>
      <c r="F214" s="146">
        <v>607308.52</v>
      </c>
      <c r="G214" s="146">
        <v>938649.871525642</v>
      </c>
      <c r="H214" s="146">
        <v>1087202</v>
      </c>
      <c r="I214" s="299"/>
    </row>
    <row r="215" spans="2:11" ht="26.25" thickBot="1" x14ac:dyDescent="0.3">
      <c r="B215" s="638" t="s">
        <v>622</v>
      </c>
      <c r="C215" s="630">
        <f t="shared" ref="C215:H215" si="37">IFERROR((C214-C212)/ABS(C212), "")</f>
        <v>0.10655891225119689</v>
      </c>
      <c r="D215" s="630">
        <f t="shared" si="37"/>
        <v>1.4854465697815955E-2</v>
      </c>
      <c r="E215" s="630">
        <f t="shared" si="37"/>
        <v>7.5583400390849528E-2</v>
      </c>
      <c r="F215" s="630">
        <f t="shared" si="37"/>
        <v>7.856357877044419E-2</v>
      </c>
      <c r="G215" s="630">
        <f t="shared" si="37"/>
        <v>0.36148750917487849</v>
      </c>
      <c r="H215" s="630">
        <f t="shared" si="37"/>
        <v>0.59882411937629498</v>
      </c>
      <c r="I215" s="631"/>
    </row>
    <row r="216" spans="2:11" x14ac:dyDescent="0.25">
      <c r="B216" s="167">
        <v>2014</v>
      </c>
      <c r="C216" s="146">
        <v>11318634.66</v>
      </c>
      <c r="D216" s="146">
        <v>53560699.340000004</v>
      </c>
      <c r="E216" s="146">
        <v>281925</v>
      </c>
      <c r="F216" s="146">
        <v>666883</v>
      </c>
      <c r="G216" s="146">
        <v>1080689.76</v>
      </c>
      <c r="H216" s="146">
        <v>1159074</v>
      </c>
      <c r="I216" s="299"/>
    </row>
    <row r="217" spans="2:11" ht="26.25" thickBot="1" x14ac:dyDescent="0.3">
      <c r="B217" s="638" t="s">
        <v>622</v>
      </c>
      <c r="C217" s="630">
        <f t="shared" ref="C217:H217" si="38">IFERROR((C216-C214)/ABS(C214), "")</f>
        <v>7.8703038592683128E-2</v>
      </c>
      <c r="D217" s="630">
        <f t="shared" si="38"/>
        <v>0.1321865552992407</v>
      </c>
      <c r="E217" s="630">
        <f t="shared" si="38"/>
        <v>4.3819804414043711E-3</v>
      </c>
      <c r="F217" s="630">
        <f t="shared" si="38"/>
        <v>9.8095906838257405E-2</v>
      </c>
      <c r="G217" s="630">
        <f t="shared" si="38"/>
        <v>0.15132361147985068</v>
      </c>
      <c r="H217" s="630">
        <f t="shared" si="38"/>
        <v>6.6107310325036195E-2</v>
      </c>
      <c r="I217" s="631"/>
    </row>
    <row r="218" spans="2:11" x14ac:dyDescent="0.25">
      <c r="B218" s="167">
        <v>2015</v>
      </c>
      <c r="C218" s="146">
        <v>11895507.67</v>
      </c>
      <c r="D218" s="146">
        <v>56615971.149999999</v>
      </c>
      <c r="E218" s="146">
        <v>274875</v>
      </c>
      <c r="F218" s="146">
        <v>781542</v>
      </c>
      <c r="G218" s="146">
        <v>1236009.04</v>
      </c>
      <c r="H218" s="146">
        <v>1592404</v>
      </c>
      <c r="I218" s="299"/>
    </row>
    <row r="219" spans="2:11" ht="26.25" thickBot="1" x14ac:dyDescent="0.3">
      <c r="B219" s="638" t="s">
        <v>622</v>
      </c>
      <c r="C219" s="630">
        <f t="shared" ref="C219:H219" si="39">IFERROR((C218-C216)/ABS(C216), "")</f>
        <v>5.0966660496487813E-2</v>
      </c>
      <c r="D219" s="630">
        <f t="shared" si="39"/>
        <v>5.704316500061582E-2</v>
      </c>
      <c r="E219" s="630">
        <f t="shared" si="39"/>
        <v>-2.5006650704974726E-2</v>
      </c>
      <c r="F219" s="630">
        <f t="shared" si="39"/>
        <v>0.17193270783630712</v>
      </c>
      <c r="G219" s="630">
        <f t="shared" si="39"/>
        <v>0.14372235746917786</v>
      </c>
      <c r="H219" s="630">
        <f t="shared" si="39"/>
        <v>0.37385878727328886</v>
      </c>
      <c r="I219" s="631"/>
    </row>
    <row r="220" spans="2:11" x14ac:dyDescent="0.25">
      <c r="B220" s="167">
        <v>2016</v>
      </c>
      <c r="C220" s="146">
        <v>12488546</v>
      </c>
      <c r="D220" s="146">
        <v>55730025</v>
      </c>
      <c r="E220" s="146">
        <v>270408</v>
      </c>
      <c r="F220" s="146">
        <v>921500</v>
      </c>
      <c r="G220" s="146">
        <v>1330302</v>
      </c>
      <c r="H220" s="146">
        <v>951116</v>
      </c>
      <c r="I220" s="299"/>
    </row>
    <row r="221" spans="2:11" ht="26.25" thickBot="1" x14ac:dyDescent="0.3">
      <c r="B221" s="638" t="s">
        <v>622</v>
      </c>
      <c r="C221" s="630">
        <f t="shared" ref="C221:H221" si="40">IFERROR((C220-C218)/ABS(C218), "")</f>
        <v>4.9853973991847302E-2</v>
      </c>
      <c r="D221" s="630">
        <f t="shared" si="40"/>
        <v>-1.564834325022434E-2</v>
      </c>
      <c r="E221" s="630">
        <f t="shared" si="40"/>
        <v>-1.6251023192360162E-2</v>
      </c>
      <c r="F221" s="630">
        <f t="shared" si="40"/>
        <v>0.17907930731809679</v>
      </c>
      <c r="G221" s="630">
        <f t="shared" si="40"/>
        <v>7.6288244623194626E-2</v>
      </c>
      <c r="H221" s="630">
        <f t="shared" si="40"/>
        <v>-0.40271689847551251</v>
      </c>
      <c r="I221" s="631"/>
    </row>
    <row r="222" spans="2:11" x14ac:dyDescent="0.25">
      <c r="B222" s="167">
        <v>2017</v>
      </c>
      <c r="C222" s="146">
        <v>13251093</v>
      </c>
      <c r="D222" s="146">
        <v>60443753</v>
      </c>
      <c r="E222" s="146">
        <v>325689</v>
      </c>
      <c r="F222" s="146">
        <v>1285226</v>
      </c>
      <c r="G222" s="146">
        <v>1471494</v>
      </c>
      <c r="H222" s="146">
        <v>1151732</v>
      </c>
      <c r="I222" s="299"/>
      <c r="K222" s="268"/>
    </row>
    <row r="223" spans="2:11" ht="26.25" thickBot="1" x14ac:dyDescent="0.3">
      <c r="B223" s="638" t="s">
        <v>622</v>
      </c>
      <c r="C223" s="630">
        <f t="shared" ref="C223:H223" si="41">IFERROR((C222-C220)/ABS(C220), "")</f>
        <v>6.1059710233681327E-2</v>
      </c>
      <c r="D223" s="630">
        <f t="shared" si="41"/>
        <v>8.458148009084869E-2</v>
      </c>
      <c r="E223" s="630">
        <f t="shared" si="41"/>
        <v>0.20443551965918169</v>
      </c>
      <c r="F223" s="630">
        <f t="shared" si="41"/>
        <v>0.39471079761258815</v>
      </c>
      <c r="G223" s="630">
        <f t="shared" si="41"/>
        <v>0.10613529860137022</v>
      </c>
      <c r="H223" s="630">
        <f t="shared" si="41"/>
        <v>0.21092695317921262</v>
      </c>
      <c r="I223" s="631"/>
    </row>
    <row r="224" spans="2:11" x14ac:dyDescent="0.25">
      <c r="B224" s="167">
        <v>2018</v>
      </c>
      <c r="C224" s="146">
        <v>14607088</v>
      </c>
      <c r="D224" s="146">
        <v>76913684</v>
      </c>
      <c r="E224" s="146">
        <v>348419</v>
      </c>
      <c r="F224" s="146">
        <v>2052452</v>
      </c>
      <c r="G224" s="146">
        <v>1931071</v>
      </c>
      <c r="H224" s="146">
        <v>1387172</v>
      </c>
      <c r="I224" s="299" t="s">
        <v>94</v>
      </c>
    </row>
    <row r="225" spans="2:9" ht="26.25" thickBot="1" x14ac:dyDescent="0.3">
      <c r="B225" s="638" t="s">
        <v>622</v>
      </c>
      <c r="C225" s="630">
        <f t="shared" ref="C225:I225" si="42">IFERROR((C224-C222)/ABS(C222), "")</f>
        <v>0.10233080395707735</v>
      </c>
      <c r="D225" s="630">
        <f t="shared" si="42"/>
        <v>0.27248359313492659</v>
      </c>
      <c r="E225" s="630">
        <f t="shared" si="42"/>
        <v>6.9790505666448663E-2</v>
      </c>
      <c r="F225" s="630">
        <f t="shared" si="42"/>
        <v>0.59695804473298864</v>
      </c>
      <c r="G225" s="630">
        <f t="shared" si="42"/>
        <v>0.31231999586814491</v>
      </c>
      <c r="H225" s="630">
        <f t="shared" si="42"/>
        <v>0.20442255663643974</v>
      </c>
      <c r="I225" s="631" t="str">
        <f t="shared" si="42"/>
        <v/>
      </c>
    </row>
    <row r="226" spans="2:9" x14ac:dyDescent="0.25">
      <c r="B226" s="167">
        <v>2019</v>
      </c>
      <c r="C226" s="146">
        <v>15821683</v>
      </c>
      <c r="D226" s="146">
        <v>83126812</v>
      </c>
      <c r="E226" s="146">
        <v>717912</v>
      </c>
      <c r="F226" s="146">
        <v>2396134</v>
      </c>
      <c r="G226" s="146">
        <v>2618252</v>
      </c>
      <c r="H226" s="146">
        <v>1669118</v>
      </c>
      <c r="I226" s="299" t="s">
        <v>94</v>
      </c>
    </row>
    <row r="227" spans="2:9" ht="26.25" thickBot="1" x14ac:dyDescent="0.3">
      <c r="B227" s="638" t="s">
        <v>622</v>
      </c>
      <c r="C227" s="630">
        <f t="shared" ref="C227:I227" si="43">IFERROR((C226-C224)/ABS(C224), "")</f>
        <v>8.3151070220156137E-2</v>
      </c>
      <c r="D227" s="630">
        <f t="shared" si="43"/>
        <v>8.0780527948706757E-2</v>
      </c>
      <c r="E227" s="630">
        <f t="shared" si="43"/>
        <v>1.0604846463596991</v>
      </c>
      <c r="F227" s="630">
        <f t="shared" si="43"/>
        <v>0.16744947019467446</v>
      </c>
      <c r="G227" s="630">
        <f t="shared" si="43"/>
        <v>0.35585485981613313</v>
      </c>
      <c r="H227" s="630">
        <f t="shared" si="43"/>
        <v>0.20325237245273117</v>
      </c>
      <c r="I227" s="631" t="str">
        <f t="shared" si="43"/>
        <v/>
      </c>
    </row>
    <row r="228" spans="2:9" x14ac:dyDescent="0.25">
      <c r="B228" s="167">
        <v>2020</v>
      </c>
      <c r="C228" s="146">
        <v>17128115</v>
      </c>
      <c r="D228" s="146">
        <v>82853420</v>
      </c>
      <c r="E228" s="146">
        <v>987644</v>
      </c>
      <c r="F228" s="146">
        <v>2187185</v>
      </c>
      <c r="G228" s="146">
        <v>3138395</v>
      </c>
      <c r="H228" s="146">
        <v>1914810</v>
      </c>
      <c r="I228" s="299" t="s">
        <v>94</v>
      </c>
    </row>
    <row r="229" spans="2:9" ht="26.25" thickBot="1" x14ac:dyDescent="0.3">
      <c r="B229" s="638" t="s">
        <v>622</v>
      </c>
      <c r="C229" s="630">
        <f t="shared" ref="C229:I229" si="44">IFERROR((C228-C226)/ABS(C226), "")</f>
        <v>8.2572252269243418E-2</v>
      </c>
      <c r="D229" s="630">
        <f t="shared" si="44"/>
        <v>-3.2888546237043229E-3</v>
      </c>
      <c r="E229" s="630">
        <f t="shared" si="44"/>
        <v>0.37571735811631507</v>
      </c>
      <c r="F229" s="630">
        <f t="shared" si="44"/>
        <v>-8.7202552111025511E-2</v>
      </c>
      <c r="G229" s="630">
        <f t="shared" si="44"/>
        <v>0.19866040396417151</v>
      </c>
      <c r="H229" s="630">
        <f t="shared" si="44"/>
        <v>0.14719870015181671</v>
      </c>
      <c r="I229" s="631" t="str">
        <f t="shared" si="44"/>
        <v/>
      </c>
    </row>
    <row r="230" spans="2:9" x14ac:dyDescent="0.25">
      <c r="B230" s="167">
        <v>2021</v>
      </c>
      <c r="C230" s="146">
        <v>17730331</v>
      </c>
      <c r="D230" s="146">
        <v>85917858</v>
      </c>
      <c r="E230" s="146">
        <v>1085141</v>
      </c>
      <c r="F230" s="146">
        <v>2883885</v>
      </c>
      <c r="G230" s="146">
        <v>3313378</v>
      </c>
      <c r="H230" s="146">
        <v>1946866</v>
      </c>
      <c r="I230" s="299" t="s">
        <v>94</v>
      </c>
    </row>
    <row r="231" spans="2:9" ht="26.25" thickBot="1" x14ac:dyDescent="0.3">
      <c r="B231" s="638" t="s">
        <v>622</v>
      </c>
      <c r="C231" s="630">
        <f t="shared" ref="C231:I231" si="45">IFERROR((C230-C228)/ABS(C228), "")</f>
        <v>3.5159502373728807E-2</v>
      </c>
      <c r="D231" s="630">
        <f t="shared" si="45"/>
        <v>3.698625838257491E-2</v>
      </c>
      <c r="E231" s="630">
        <f t="shared" si="45"/>
        <v>9.8716744089975744E-2</v>
      </c>
      <c r="F231" s="630">
        <f t="shared" si="45"/>
        <v>0.31853729794233226</v>
      </c>
      <c r="G231" s="630">
        <f t="shared" si="45"/>
        <v>5.5755569327634029E-2</v>
      </c>
      <c r="H231" s="630">
        <f t="shared" si="45"/>
        <v>1.6741086583003013E-2</v>
      </c>
      <c r="I231" s="631" t="str">
        <f t="shared" si="45"/>
        <v/>
      </c>
    </row>
    <row r="232" spans="2:9" x14ac:dyDescent="0.25">
      <c r="B232" s="167">
        <v>2022</v>
      </c>
      <c r="C232" s="146">
        <v>19872226</v>
      </c>
      <c r="D232" s="146">
        <v>83247085.75866054</v>
      </c>
      <c r="E232" s="146">
        <v>1044524</v>
      </c>
      <c r="F232" s="146">
        <v>2525604</v>
      </c>
      <c r="G232" s="146">
        <v>3184941.2413394665</v>
      </c>
      <c r="H232" s="146">
        <v>2019786</v>
      </c>
      <c r="I232" s="299" t="s">
        <v>94</v>
      </c>
    </row>
    <row r="233" spans="2:9" ht="26.25" thickBot="1" x14ac:dyDescent="0.3">
      <c r="B233" s="638" t="s">
        <v>622</v>
      </c>
      <c r="C233" s="630">
        <f t="shared" ref="C233:I233" si="46">IFERROR((C232-C230)/ABS(C230), "")</f>
        <v>0.12080400529465581</v>
      </c>
      <c r="D233" s="630">
        <f t="shared" si="46"/>
        <v>-3.1085181864513662E-2</v>
      </c>
      <c r="E233" s="630">
        <f t="shared" si="46"/>
        <v>-3.7430158845716821E-2</v>
      </c>
      <c r="F233" s="630">
        <f t="shared" si="46"/>
        <v>-0.12423553643782606</v>
      </c>
      <c r="G233" s="630">
        <f t="shared" si="46"/>
        <v>-3.876308669295609E-2</v>
      </c>
      <c r="H233" s="630">
        <f t="shared" si="46"/>
        <v>3.7455068813159201E-2</v>
      </c>
      <c r="I233" s="631" t="str">
        <f t="shared" si="46"/>
        <v/>
      </c>
    </row>
    <row r="234" spans="2:9" x14ac:dyDescent="0.25">
      <c r="B234" s="167">
        <v>2023</v>
      </c>
      <c r="C234" s="146">
        <v>22741142</v>
      </c>
      <c r="D234" s="146">
        <v>96225642</v>
      </c>
      <c r="E234" s="146">
        <v>1169115</v>
      </c>
      <c r="F234" s="146">
        <v>2389608</v>
      </c>
      <c r="G234" s="146">
        <v>3436106</v>
      </c>
      <c r="H234" s="146">
        <v>2682720</v>
      </c>
      <c r="I234" s="299" t="s">
        <v>94</v>
      </c>
    </row>
    <row r="235" spans="2:9" ht="26.25" thickBot="1" x14ac:dyDescent="0.3">
      <c r="B235" s="638" t="s">
        <v>622</v>
      </c>
      <c r="C235" s="630">
        <f t="shared" ref="C235:I237" si="47">IFERROR((C234-C232)/ABS(C232), "")</f>
        <v>0.14436812463787399</v>
      </c>
      <c r="D235" s="630">
        <f t="shared" si="47"/>
        <v>0.15590403103077091</v>
      </c>
      <c r="E235" s="630">
        <f t="shared" si="47"/>
        <v>0.11928016972324236</v>
      </c>
      <c r="F235" s="630">
        <f t="shared" si="47"/>
        <v>-5.3846921370096022E-2</v>
      </c>
      <c r="G235" s="630">
        <f t="shared" si="47"/>
        <v>7.8860091797141915E-2</v>
      </c>
      <c r="H235" s="630">
        <f t="shared" si="47"/>
        <v>0.32821992032819319</v>
      </c>
      <c r="I235" s="631" t="str">
        <f t="shared" si="47"/>
        <v/>
      </c>
    </row>
    <row r="236" spans="2:9" x14ac:dyDescent="0.25">
      <c r="B236" s="167">
        <v>2024</v>
      </c>
      <c r="C236" s="146">
        <v>26077987</v>
      </c>
      <c r="D236" s="146">
        <v>107608328.66979277</v>
      </c>
      <c r="E236" s="146">
        <v>1479908</v>
      </c>
      <c r="F236" s="146">
        <v>3108435.37</v>
      </c>
      <c r="G236" s="146">
        <v>4018660.7002072297</v>
      </c>
      <c r="H236" s="146">
        <v>2672712</v>
      </c>
      <c r="I236" s="299" t="s">
        <v>94</v>
      </c>
    </row>
    <row r="237" spans="2:9" ht="25.5" x14ac:dyDescent="0.25">
      <c r="B237" s="632" t="s">
        <v>622</v>
      </c>
      <c r="C237" s="633">
        <f t="shared" si="47"/>
        <v>0.14673163731179376</v>
      </c>
      <c r="D237" s="633">
        <f t="shared" si="47"/>
        <v>0.11829161576072178</v>
      </c>
      <c r="E237" s="633">
        <f t="shared" si="47"/>
        <v>0.26583612390568934</v>
      </c>
      <c r="F237" s="633">
        <f t="shared" si="47"/>
        <v>0.30081392847697203</v>
      </c>
      <c r="G237" s="633">
        <f t="shared" si="47"/>
        <v>0.16953921101596683</v>
      </c>
      <c r="H237" s="633">
        <f t="shared" si="47"/>
        <v>-3.730542136339238E-3</v>
      </c>
      <c r="I237" s="634" t="str">
        <f t="shared" si="47"/>
        <v/>
      </c>
    </row>
    <row r="238" spans="2:9" x14ac:dyDescent="0.25">
      <c r="B238" s="822" t="s">
        <v>771</v>
      </c>
    </row>
    <row r="239" spans="2:9" x14ac:dyDescent="0.25">
      <c r="B239" s="823" t="s">
        <v>1151</v>
      </c>
    </row>
    <row r="240" spans="2:9" x14ac:dyDescent="0.25">
      <c r="B240" s="264"/>
    </row>
    <row r="241" spans="2:10" x14ac:dyDescent="0.25">
      <c r="B241" s="261" t="s">
        <v>979</v>
      </c>
    </row>
    <row r="242" spans="2:10" ht="16.5" thickBot="1" x14ac:dyDescent="0.3">
      <c r="B242" s="592" t="s">
        <v>630</v>
      </c>
      <c r="C242" s="592" t="s">
        <v>631</v>
      </c>
      <c r="D242" s="592" t="s">
        <v>632</v>
      </c>
      <c r="E242" s="592" t="s">
        <v>633</v>
      </c>
      <c r="F242" s="592" t="s">
        <v>634</v>
      </c>
      <c r="G242" s="592" t="s">
        <v>635</v>
      </c>
      <c r="H242" s="592" t="s">
        <v>636</v>
      </c>
      <c r="I242" s="595" t="s">
        <v>637</v>
      </c>
      <c r="J242" s="595" t="s">
        <v>638</v>
      </c>
    </row>
    <row r="243" spans="2:10" x14ac:dyDescent="0.25">
      <c r="B243" s="647" t="s">
        <v>639</v>
      </c>
      <c r="C243" s="650" t="s">
        <v>61</v>
      </c>
      <c r="D243" s="650">
        <v>952824</v>
      </c>
      <c r="E243" s="650">
        <v>991089.4454697601</v>
      </c>
      <c r="F243" s="650">
        <v>935541</v>
      </c>
      <c r="G243" s="650">
        <v>954251.82000000007</v>
      </c>
      <c r="H243" s="650">
        <v>973336.85640000005</v>
      </c>
      <c r="I243" s="650">
        <v>992803.59352800006</v>
      </c>
      <c r="J243" s="651">
        <v>1012659.6653985601</v>
      </c>
    </row>
    <row r="244" spans="2:10" x14ac:dyDescent="0.25">
      <c r="B244" s="646" t="s">
        <v>640</v>
      </c>
      <c r="C244" s="146"/>
      <c r="D244" s="146">
        <v>8822</v>
      </c>
      <c r="E244" s="146">
        <v>9027.4523781600001</v>
      </c>
      <c r="F244" s="146">
        <v>9233</v>
      </c>
      <c r="G244" s="146">
        <v>9298.2759495047994</v>
      </c>
      <c r="H244" s="146">
        <v>9484.2414684948963</v>
      </c>
      <c r="I244" s="146">
        <v>9673.9262978647948</v>
      </c>
      <c r="J244" s="299">
        <v>9867.4048238220912</v>
      </c>
    </row>
    <row r="245" spans="2:10" ht="25.5" x14ac:dyDescent="0.25">
      <c r="B245" s="640" t="s">
        <v>641</v>
      </c>
      <c r="C245" s="146"/>
      <c r="D245" s="146">
        <v>1858</v>
      </c>
      <c r="E245" s="146">
        <v>2065.8536135999998</v>
      </c>
      <c r="F245" s="146">
        <v>1773</v>
      </c>
      <c r="G245" s="146">
        <v>1808.46</v>
      </c>
      <c r="H245" s="146">
        <v>1844.6292000000001</v>
      </c>
      <c r="I245" s="146">
        <v>1881.521784</v>
      </c>
      <c r="J245" s="299">
        <v>1919.1522196800001</v>
      </c>
    </row>
    <row r="246" spans="2:10" ht="26.25" thickBot="1" x14ac:dyDescent="0.3">
      <c r="B246" s="652" t="s">
        <v>642</v>
      </c>
      <c r="C246" s="653"/>
      <c r="D246" s="653">
        <v>647</v>
      </c>
      <c r="E246" s="653">
        <v>648.96222617280011</v>
      </c>
      <c r="F246" s="653">
        <v>642</v>
      </c>
      <c r="G246" s="653">
        <v>668.43109295798411</v>
      </c>
      <c r="H246" s="653">
        <v>654.84</v>
      </c>
      <c r="I246" s="653">
        <v>681.79971481714381</v>
      </c>
      <c r="J246" s="654">
        <v>667.93680000000006</v>
      </c>
    </row>
    <row r="247" spans="2:10" x14ac:dyDescent="0.25">
      <c r="B247" s="647" t="s">
        <v>643</v>
      </c>
      <c r="C247" s="650" t="s">
        <v>63</v>
      </c>
      <c r="D247" s="650">
        <v>726952</v>
      </c>
      <c r="E247" s="650">
        <v>851776.25894842739</v>
      </c>
      <c r="F247" s="650">
        <v>732540</v>
      </c>
      <c r="G247" s="650">
        <v>739865.4</v>
      </c>
      <c r="H247" s="650">
        <v>747264.054</v>
      </c>
      <c r="I247" s="650">
        <v>754736.69454000005</v>
      </c>
      <c r="J247" s="651">
        <v>762284.06148540007</v>
      </c>
    </row>
    <row r="248" spans="2:10" x14ac:dyDescent="0.25">
      <c r="B248" s="646" t="s">
        <v>640</v>
      </c>
      <c r="C248" s="146"/>
      <c r="D248" s="146">
        <v>2766</v>
      </c>
      <c r="E248" s="146">
        <v>3399</v>
      </c>
      <c r="F248" s="146">
        <v>2785</v>
      </c>
      <c r="G248" s="146">
        <v>2812.85</v>
      </c>
      <c r="H248" s="146">
        <v>2840.9784999999997</v>
      </c>
      <c r="I248" s="146">
        <v>2869.3882849999995</v>
      </c>
      <c r="J248" s="299">
        <v>2898.0821678499997</v>
      </c>
    </row>
    <row r="249" spans="2:10" ht="25.5" x14ac:dyDescent="0.25">
      <c r="B249" s="640" t="s">
        <v>641</v>
      </c>
      <c r="C249" s="146"/>
      <c r="D249" s="146">
        <v>1840</v>
      </c>
      <c r="E249" s="146">
        <v>2043.327257748</v>
      </c>
      <c r="F249" s="146">
        <v>1868</v>
      </c>
      <c r="G249" s="146">
        <v>1886.68</v>
      </c>
      <c r="H249" s="146">
        <v>1905.5468000000001</v>
      </c>
      <c r="I249" s="146">
        <v>1924.6022680000001</v>
      </c>
      <c r="J249" s="299">
        <v>1943.8482906800002</v>
      </c>
    </row>
    <row r="250" spans="2:10" ht="26.25" thickBot="1" x14ac:dyDescent="0.3">
      <c r="B250" s="652" t="s">
        <v>642</v>
      </c>
      <c r="C250" s="653"/>
      <c r="D250" s="653">
        <v>1299</v>
      </c>
      <c r="E250" s="653">
        <v>1436.9204586743999</v>
      </c>
      <c r="F250" s="653">
        <v>1347</v>
      </c>
      <c r="G250" s="653">
        <v>1360.47</v>
      </c>
      <c r="H250" s="653">
        <v>1374.0747000000001</v>
      </c>
      <c r="I250" s="653">
        <v>1387.8154470000002</v>
      </c>
      <c r="J250" s="654">
        <v>1401.6936014700002</v>
      </c>
    </row>
    <row r="251" spans="2:10" ht="25.5" x14ac:dyDescent="0.25">
      <c r="B251" s="647" t="s">
        <v>644</v>
      </c>
      <c r="C251" s="650" t="s">
        <v>65</v>
      </c>
      <c r="D251" s="650">
        <v>15409</v>
      </c>
      <c r="E251" s="650">
        <v>17816.272440841873</v>
      </c>
      <c r="F251" s="650">
        <v>15549</v>
      </c>
      <c r="G251" s="650">
        <v>15859.98</v>
      </c>
      <c r="H251" s="650">
        <v>16177.179599999999</v>
      </c>
      <c r="I251" s="650">
        <v>16500.723192000001</v>
      </c>
      <c r="J251" s="651">
        <v>16830.737655840003</v>
      </c>
    </row>
    <row r="252" spans="2:10" x14ac:dyDescent="0.25">
      <c r="B252" s="646" t="s">
        <v>640</v>
      </c>
      <c r="C252" s="146"/>
      <c r="D252" s="146">
        <v>736</v>
      </c>
      <c r="E252" s="146">
        <v>723.36341946000005</v>
      </c>
      <c r="F252" s="146">
        <v>730</v>
      </c>
      <c r="G252" s="146">
        <v>744.6</v>
      </c>
      <c r="H252" s="146">
        <v>759.49200000000008</v>
      </c>
      <c r="I252" s="146">
        <v>774.68184000000008</v>
      </c>
      <c r="J252" s="299">
        <v>790.17547680000007</v>
      </c>
    </row>
    <row r="253" spans="2:10" ht="25.5" x14ac:dyDescent="0.25">
      <c r="B253" s="640" t="s">
        <v>641</v>
      </c>
      <c r="C253" s="146"/>
      <c r="D253" s="146">
        <v>131</v>
      </c>
      <c r="E253" s="146">
        <v>132.48969638400004</v>
      </c>
      <c r="F253" s="146">
        <v>151</v>
      </c>
      <c r="G253" s="146">
        <v>154.02000000000001</v>
      </c>
      <c r="H253" s="146">
        <v>157.10040000000001</v>
      </c>
      <c r="I253" s="146">
        <v>160.24240800000001</v>
      </c>
      <c r="J253" s="299">
        <v>163.44725616000002</v>
      </c>
    </row>
    <row r="254" spans="2:10" ht="26.25" thickBot="1" x14ac:dyDescent="0.3">
      <c r="B254" s="652" t="s">
        <v>642</v>
      </c>
      <c r="C254" s="653"/>
      <c r="D254" s="653">
        <v>47</v>
      </c>
      <c r="E254" s="653">
        <v>38.642828112000004</v>
      </c>
      <c r="F254" s="653">
        <v>57</v>
      </c>
      <c r="G254" s="653">
        <v>58.14</v>
      </c>
      <c r="H254" s="653">
        <v>59.302800000000005</v>
      </c>
      <c r="I254" s="653">
        <v>60.488856000000006</v>
      </c>
      <c r="J254" s="654">
        <v>61.698633120000004</v>
      </c>
    </row>
    <row r="255" spans="2:10" x14ac:dyDescent="0.25">
      <c r="B255" s="647" t="s">
        <v>645</v>
      </c>
      <c r="C255" s="650" t="s">
        <v>63</v>
      </c>
      <c r="D255" s="668">
        <v>29097</v>
      </c>
      <c r="E255" s="650">
        <v>33732.300000000003</v>
      </c>
      <c r="F255" s="650">
        <v>30059</v>
      </c>
      <c r="G255" s="650">
        <v>30960.77</v>
      </c>
      <c r="H255" s="650">
        <v>31889.593100000002</v>
      </c>
      <c r="I255" s="650">
        <v>32846.280893000003</v>
      </c>
      <c r="J255" s="651">
        <v>33831.669319790002</v>
      </c>
    </row>
    <row r="256" spans="2:10" x14ac:dyDescent="0.25">
      <c r="B256" s="646" t="s">
        <v>640</v>
      </c>
      <c r="C256" s="146"/>
      <c r="D256" s="146">
        <v>761</v>
      </c>
      <c r="E256" s="146">
        <v>800</v>
      </c>
      <c r="F256" s="146">
        <v>855</v>
      </c>
      <c r="G256" s="146">
        <v>880.65</v>
      </c>
      <c r="H256" s="146">
        <v>907.06949999999995</v>
      </c>
      <c r="I256" s="146">
        <v>934.28158499999995</v>
      </c>
      <c r="J256" s="299">
        <v>962.31003254999996</v>
      </c>
    </row>
    <row r="257" spans="2:10" ht="25.5" x14ac:dyDescent="0.25">
      <c r="B257" s="640" t="s">
        <v>641</v>
      </c>
      <c r="C257" s="146"/>
      <c r="D257" s="146" t="s">
        <v>94</v>
      </c>
      <c r="E257" s="146" t="s">
        <v>2</v>
      </c>
      <c r="F257" s="146" t="s">
        <v>2</v>
      </c>
      <c r="G257" s="146" t="s">
        <v>2</v>
      </c>
      <c r="H257" s="146" t="s">
        <v>2</v>
      </c>
      <c r="I257" s="146" t="s">
        <v>2</v>
      </c>
      <c r="J257" s="299" t="s">
        <v>2</v>
      </c>
    </row>
    <row r="258" spans="2:10" ht="26.25" thickBot="1" x14ac:dyDescent="0.3">
      <c r="B258" s="652" t="s">
        <v>642</v>
      </c>
      <c r="C258" s="653"/>
      <c r="D258" s="653" t="s">
        <v>94</v>
      </c>
      <c r="E258" s="653" t="s">
        <v>2</v>
      </c>
      <c r="F258" s="653" t="s">
        <v>2</v>
      </c>
      <c r="G258" s="653" t="s">
        <v>2</v>
      </c>
      <c r="H258" s="653" t="s">
        <v>2</v>
      </c>
      <c r="I258" s="653" t="s">
        <v>94</v>
      </c>
      <c r="J258" s="654" t="s">
        <v>94</v>
      </c>
    </row>
    <row r="259" spans="2:10" ht="25.5" x14ac:dyDescent="0.25">
      <c r="B259" s="647" t="s">
        <v>646</v>
      </c>
      <c r="C259" s="650" t="s">
        <v>68</v>
      </c>
      <c r="D259" s="650">
        <v>190</v>
      </c>
      <c r="E259" s="650">
        <v>179</v>
      </c>
      <c r="F259" s="650">
        <v>176</v>
      </c>
      <c r="G259" s="650">
        <v>180</v>
      </c>
      <c r="H259" s="650">
        <v>186</v>
      </c>
      <c r="I259" s="650">
        <v>192</v>
      </c>
      <c r="J259" s="651">
        <v>198</v>
      </c>
    </row>
    <row r="260" spans="2:10" x14ac:dyDescent="0.25">
      <c r="B260" s="646" t="s">
        <v>640</v>
      </c>
      <c r="C260" s="146"/>
      <c r="D260" s="146">
        <v>201</v>
      </c>
      <c r="E260" s="146">
        <v>190</v>
      </c>
      <c r="F260" s="146">
        <v>207</v>
      </c>
      <c r="G260" s="146">
        <v>200</v>
      </c>
      <c r="H260" s="146">
        <v>221</v>
      </c>
      <c r="I260" s="146">
        <v>230</v>
      </c>
      <c r="J260" s="299">
        <v>235</v>
      </c>
    </row>
    <row r="261" spans="2:10" ht="25.5" x14ac:dyDescent="0.25">
      <c r="B261" s="640" t="s">
        <v>641</v>
      </c>
      <c r="C261" s="146"/>
      <c r="D261" s="146">
        <v>90</v>
      </c>
      <c r="E261" s="146">
        <v>78</v>
      </c>
      <c r="F261" s="146">
        <v>90</v>
      </c>
      <c r="G261" s="146">
        <v>92</v>
      </c>
      <c r="H261" s="146">
        <v>94</v>
      </c>
      <c r="I261" s="146">
        <v>96</v>
      </c>
      <c r="J261" s="299">
        <v>98</v>
      </c>
    </row>
    <row r="262" spans="2:10" ht="26.25" thickBot="1" x14ac:dyDescent="0.3">
      <c r="B262" s="652" t="s">
        <v>642</v>
      </c>
      <c r="C262" s="653"/>
      <c r="D262" s="653">
        <v>56</v>
      </c>
      <c r="E262" s="653">
        <v>55</v>
      </c>
      <c r="F262" s="653">
        <v>54</v>
      </c>
      <c r="G262" s="653">
        <v>57.083885528336651</v>
      </c>
      <c r="H262" s="653">
        <v>58.225563238903383</v>
      </c>
      <c r="I262" s="653">
        <v>59.390074503681454</v>
      </c>
      <c r="J262" s="654">
        <v>61</v>
      </c>
    </row>
    <row r="263" spans="2:10" ht="25.5" x14ac:dyDescent="0.25">
      <c r="B263" s="647" t="s">
        <v>647</v>
      </c>
      <c r="C263" s="650" t="s">
        <v>61</v>
      </c>
      <c r="D263" s="650">
        <v>49602.58</v>
      </c>
      <c r="E263" s="650">
        <v>56137.060000000005</v>
      </c>
      <c r="F263" s="650">
        <v>63688</v>
      </c>
      <c r="G263" s="650">
        <v>66872.400000000009</v>
      </c>
      <c r="H263" s="650">
        <v>70216.020000000019</v>
      </c>
      <c r="I263" s="650">
        <v>73726.821000000025</v>
      </c>
      <c r="J263" s="651">
        <v>77413.162050000028</v>
      </c>
    </row>
    <row r="264" spans="2:10" x14ac:dyDescent="0.25">
      <c r="B264" s="646" t="s">
        <v>640</v>
      </c>
      <c r="C264" s="146"/>
      <c r="D264" s="146">
        <v>5183</v>
      </c>
      <c r="E264" s="146">
        <v>4743</v>
      </c>
      <c r="F264" s="146">
        <v>5570</v>
      </c>
      <c r="G264" s="146">
        <v>5737.1</v>
      </c>
      <c r="H264" s="146">
        <v>5909.2130000000006</v>
      </c>
      <c r="I264" s="146">
        <v>6086.4893900000006</v>
      </c>
      <c r="J264" s="299">
        <v>6269.084071700001</v>
      </c>
    </row>
    <row r="265" spans="2:10" ht="25.5" x14ac:dyDescent="0.25">
      <c r="B265" s="640" t="s">
        <v>641</v>
      </c>
      <c r="C265" s="146"/>
      <c r="D265" s="146">
        <v>67</v>
      </c>
      <c r="E265" s="146">
        <v>64</v>
      </c>
      <c r="F265" s="146">
        <v>63</v>
      </c>
      <c r="G265" s="146">
        <v>64.89</v>
      </c>
      <c r="H265" s="146">
        <v>66.836700000000008</v>
      </c>
      <c r="I265" s="146">
        <v>68.841801000000004</v>
      </c>
      <c r="J265" s="299">
        <v>70.907055030000009</v>
      </c>
    </row>
    <row r="266" spans="2:10" ht="26.25" thickBot="1" x14ac:dyDescent="0.3">
      <c r="B266" s="652" t="s">
        <v>642</v>
      </c>
      <c r="C266" s="653"/>
      <c r="D266" s="653">
        <v>34</v>
      </c>
      <c r="E266" s="653">
        <v>31</v>
      </c>
      <c r="F266" s="653">
        <v>32</v>
      </c>
      <c r="G266" s="653">
        <v>32.96</v>
      </c>
      <c r="H266" s="653">
        <v>33.948799999999999</v>
      </c>
      <c r="I266" s="653">
        <v>34.967264</v>
      </c>
      <c r="J266" s="654">
        <v>36.016281920000004</v>
      </c>
    </row>
    <row r="267" spans="2:10" ht="51" x14ac:dyDescent="0.25">
      <c r="B267" s="647" t="s">
        <v>648</v>
      </c>
      <c r="C267" s="650" t="s">
        <v>61</v>
      </c>
      <c r="D267" s="650"/>
      <c r="E267" s="650"/>
      <c r="F267" s="650"/>
      <c r="G267" s="650"/>
      <c r="H267" s="650"/>
      <c r="I267" s="650"/>
      <c r="J267" s="651"/>
    </row>
    <row r="268" spans="2:10" x14ac:dyDescent="0.25">
      <c r="B268" s="646" t="s">
        <v>640</v>
      </c>
      <c r="C268" s="146"/>
      <c r="D268" s="146"/>
      <c r="E268" s="146"/>
      <c r="F268" s="146"/>
      <c r="G268" s="146"/>
      <c r="H268" s="146"/>
      <c r="I268" s="146"/>
      <c r="J268" s="299"/>
    </row>
    <row r="269" spans="2:10" ht="25.5" x14ac:dyDescent="0.25">
      <c r="B269" s="640" t="s">
        <v>641</v>
      </c>
      <c r="C269" s="146"/>
      <c r="D269" s="146"/>
      <c r="E269" s="146"/>
      <c r="F269" s="146"/>
      <c r="G269" s="146"/>
      <c r="H269" s="146"/>
      <c r="I269" s="146"/>
      <c r="J269" s="299"/>
    </row>
    <row r="270" spans="2:10" ht="26.25" thickBot="1" x14ac:dyDescent="0.3">
      <c r="B270" s="652" t="s">
        <v>642</v>
      </c>
      <c r="C270" s="653"/>
      <c r="D270" s="653"/>
      <c r="E270" s="653"/>
      <c r="F270" s="653"/>
      <c r="G270" s="653"/>
      <c r="H270" s="653"/>
      <c r="I270" s="653"/>
      <c r="J270" s="654"/>
    </row>
    <row r="271" spans="2:10" ht="25.5" x14ac:dyDescent="0.25">
      <c r="B271" s="647" t="s">
        <v>649</v>
      </c>
      <c r="C271" s="650" t="s">
        <v>61</v>
      </c>
      <c r="D271" s="650"/>
      <c r="E271" s="650"/>
      <c r="F271" s="650" t="s">
        <v>2</v>
      </c>
      <c r="G271" s="650"/>
      <c r="H271" s="650"/>
      <c r="I271" s="650"/>
      <c r="J271" s="651"/>
    </row>
    <row r="272" spans="2:10" x14ac:dyDescent="0.25">
      <c r="B272" s="646" t="s">
        <v>640</v>
      </c>
      <c r="C272" s="146"/>
      <c r="D272" s="146"/>
      <c r="E272" s="146"/>
      <c r="F272" s="146" t="s">
        <v>2</v>
      </c>
      <c r="G272" s="146"/>
      <c r="H272" s="146"/>
      <c r="I272" s="146"/>
      <c r="J272" s="299"/>
    </row>
    <row r="273" spans="2:10" ht="25.5" x14ac:dyDescent="0.25">
      <c r="B273" s="640" t="s">
        <v>641</v>
      </c>
      <c r="C273" s="146"/>
      <c r="D273" s="146"/>
      <c r="E273" s="146"/>
      <c r="F273" s="146" t="s">
        <v>2</v>
      </c>
      <c r="G273" s="146"/>
      <c r="H273" s="146"/>
      <c r="I273" s="146"/>
      <c r="J273" s="299"/>
    </row>
    <row r="274" spans="2:10" ht="26.25" thickBot="1" x14ac:dyDescent="0.3">
      <c r="B274" s="652" t="s">
        <v>642</v>
      </c>
      <c r="C274" s="653"/>
      <c r="D274" s="653"/>
      <c r="E274" s="653"/>
      <c r="F274" s="653">
        <v>7</v>
      </c>
      <c r="G274" s="653">
        <v>0</v>
      </c>
      <c r="H274" s="653">
        <v>0</v>
      </c>
      <c r="I274" s="653">
        <v>0</v>
      </c>
      <c r="J274" s="654">
        <v>0</v>
      </c>
    </row>
    <row r="275" spans="2:10" ht="25.5" x14ac:dyDescent="0.25">
      <c r="B275" s="647" t="s">
        <v>650</v>
      </c>
      <c r="C275" s="650" t="s">
        <v>29</v>
      </c>
      <c r="D275" s="650"/>
      <c r="E275" s="650"/>
      <c r="F275" s="650"/>
      <c r="G275" s="650"/>
      <c r="H275" s="650"/>
      <c r="I275" s="650"/>
      <c r="J275" s="651"/>
    </row>
    <row r="276" spans="2:10" ht="16.5" thickBot="1" x14ac:dyDescent="0.3">
      <c r="B276" s="639" t="s">
        <v>651</v>
      </c>
      <c r="C276" s="653"/>
      <c r="D276" s="653"/>
      <c r="E276" s="653"/>
      <c r="F276" s="653">
        <v>672</v>
      </c>
      <c r="G276" s="653">
        <v>714</v>
      </c>
      <c r="H276" s="653">
        <v>759</v>
      </c>
      <c r="I276" s="653">
        <v>785</v>
      </c>
      <c r="J276" s="654">
        <v>815</v>
      </c>
    </row>
    <row r="277" spans="2:10" ht="25.5" x14ac:dyDescent="0.25">
      <c r="B277" s="503" t="s">
        <v>652</v>
      </c>
      <c r="C277" s="648" t="s">
        <v>29</v>
      </c>
      <c r="D277" s="648"/>
      <c r="E277" s="648"/>
      <c r="F277" s="648"/>
      <c r="G277" s="648"/>
      <c r="H277" s="648"/>
      <c r="I277" s="648"/>
      <c r="J277" s="649"/>
    </row>
    <row r="278" spans="2:10" ht="25.5" x14ac:dyDescent="0.25">
      <c r="B278" s="645" t="s">
        <v>641</v>
      </c>
      <c r="C278" s="302"/>
      <c r="D278" s="302"/>
      <c r="E278" s="302"/>
      <c r="F278" s="302">
        <v>3179</v>
      </c>
      <c r="G278" s="302">
        <v>3205</v>
      </c>
      <c r="H278" s="302">
        <v>3205</v>
      </c>
      <c r="I278" s="302">
        <v>3205</v>
      </c>
      <c r="J278" s="303">
        <v>3205</v>
      </c>
    </row>
    <row r="279" spans="2:10" ht="25.5" x14ac:dyDescent="0.25">
      <c r="B279" s="656" t="s">
        <v>642</v>
      </c>
      <c r="C279" s="657"/>
      <c r="D279" s="657"/>
      <c r="E279" s="657"/>
      <c r="F279" s="657">
        <v>4364.62</v>
      </c>
      <c r="G279" s="657">
        <v>4378.8745520709563</v>
      </c>
      <c r="H279" s="657">
        <v>4378.8745520709563</v>
      </c>
      <c r="I279" s="657">
        <v>4378.8745520709563</v>
      </c>
      <c r="J279" s="658">
        <v>4378.8745520709563</v>
      </c>
    </row>
    <row r="280" spans="2:10" x14ac:dyDescent="0.25">
      <c r="B280" s="824" t="s">
        <v>676</v>
      </c>
      <c r="C280" s="641"/>
      <c r="D280" s="642"/>
      <c r="E280" s="642"/>
      <c r="F280" s="642"/>
      <c r="G280" s="642"/>
      <c r="H280" s="643"/>
      <c r="I280" s="644"/>
      <c r="J280" s="642"/>
    </row>
    <row r="281" spans="2:10" x14ac:dyDescent="0.25">
      <c r="B281" s="828" t="s">
        <v>677</v>
      </c>
      <c r="G281" s="343"/>
    </row>
    <row r="282" spans="2:10" x14ac:dyDescent="0.25">
      <c r="C282" s="343"/>
    </row>
    <row r="283" spans="2:10" x14ac:dyDescent="0.25">
      <c r="C283" s="343"/>
    </row>
    <row r="284" spans="2:10" x14ac:dyDescent="0.25">
      <c r="C284" s="343"/>
    </row>
    <row r="285" spans="2:10" x14ac:dyDescent="0.25">
      <c r="C285" s="343"/>
    </row>
  </sheetData>
  <mergeCells count="1">
    <mergeCell ref="B12:K12"/>
  </mergeCells>
  <pageMargins left="0.25" right="0.25" top="0.75" bottom="0.75" header="0.3" footer="0.3"/>
  <pageSetup paperSize="9" scale="83" orientation="landscape" r:id="rId1"/>
  <rowBreaks count="1" manualBreakCount="1">
    <brk id="48" min="1"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4097D-D819-4862-B395-37D2BA6A4AF0}">
  <sheetPr>
    <pageSetUpPr fitToPage="1"/>
  </sheetPr>
  <dimension ref="B2:N287"/>
  <sheetViews>
    <sheetView zoomScaleNormal="100" zoomScaleSheetLayoutView="90" workbookViewId="0">
      <selection activeCell="K23" sqref="K23"/>
    </sheetView>
  </sheetViews>
  <sheetFormatPr baseColWidth="10" defaultColWidth="11.5703125" defaultRowHeight="15.75" x14ac:dyDescent="0.25"/>
  <cols>
    <col min="1" max="1" width="4.85546875" style="75" customWidth="1"/>
    <col min="2" max="6" width="17.5703125" style="75" customWidth="1"/>
    <col min="7" max="7" width="16.140625" style="75" customWidth="1"/>
    <col min="8" max="8" width="17.42578125" style="75" customWidth="1"/>
    <col min="9" max="9" width="16.85546875" style="75" customWidth="1"/>
    <col min="10" max="10" width="15.140625" style="75" customWidth="1"/>
    <col min="11" max="11" width="16.8554687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2" spans="2:12" ht="18" x14ac:dyDescent="0.25">
      <c r="B2" s="261" t="s">
        <v>980</v>
      </c>
    </row>
    <row r="3" spans="2:12" ht="64.5" thickBot="1" x14ac:dyDescent="0.3">
      <c r="B3" s="592" t="s">
        <v>50</v>
      </c>
      <c r="C3" s="592" t="s">
        <v>51</v>
      </c>
      <c r="D3" s="592" t="s">
        <v>52</v>
      </c>
      <c r="E3" s="592" t="s">
        <v>53</v>
      </c>
      <c r="F3" s="592" t="s">
        <v>54</v>
      </c>
      <c r="G3" s="592" t="s">
        <v>55</v>
      </c>
      <c r="H3" s="592" t="s">
        <v>56</v>
      </c>
      <c r="I3" s="592" t="s">
        <v>57</v>
      </c>
      <c r="J3" s="592" t="s">
        <v>58</v>
      </c>
      <c r="K3" s="595" t="s">
        <v>621</v>
      </c>
    </row>
    <row r="4" spans="2:12" ht="16.5" thickBot="1" x14ac:dyDescent="0.3">
      <c r="B4" s="594" t="s">
        <v>60</v>
      </c>
      <c r="C4" s="262" t="s">
        <v>61</v>
      </c>
      <c r="D4" s="146">
        <v>4733060</v>
      </c>
      <c r="E4" s="146">
        <v>28290</v>
      </c>
      <c r="F4" s="146">
        <v>4294.83</v>
      </c>
      <c r="G4" s="160">
        <v>3491.77</v>
      </c>
      <c r="H4" s="624">
        <v>271121526</v>
      </c>
      <c r="I4" s="624">
        <v>65821112</v>
      </c>
      <c r="J4" s="624">
        <v>17402522.82</v>
      </c>
      <c r="K4" s="625">
        <v>187897891.18000001</v>
      </c>
      <c r="L4" s="263"/>
    </row>
    <row r="5" spans="2:12" ht="28.5" thickBot="1" x14ac:dyDescent="0.3">
      <c r="B5" s="594" t="s">
        <v>817</v>
      </c>
      <c r="C5" s="262" t="s">
        <v>63</v>
      </c>
      <c r="D5" s="146">
        <v>5851230</v>
      </c>
      <c r="E5" s="146">
        <v>21480</v>
      </c>
      <c r="F5" s="146">
        <v>10069.620000000001</v>
      </c>
      <c r="G5" s="160">
        <v>8954.4699999999993</v>
      </c>
      <c r="H5" s="624">
        <v>1408668443</v>
      </c>
      <c r="I5" s="624">
        <v>416982963</v>
      </c>
      <c r="J5" s="624">
        <v>73149988.359999999</v>
      </c>
      <c r="K5" s="625">
        <v>918535491.63999999</v>
      </c>
      <c r="L5" s="263"/>
    </row>
    <row r="6" spans="2:12" ht="26.25" thickBot="1" x14ac:dyDescent="0.3">
      <c r="B6" s="594" t="s">
        <v>64</v>
      </c>
      <c r="C6" s="262" t="s">
        <v>65</v>
      </c>
      <c r="D6" s="146">
        <v>178970</v>
      </c>
      <c r="E6" s="146">
        <v>2380</v>
      </c>
      <c r="F6" s="146">
        <v>213.38</v>
      </c>
      <c r="G6" s="160">
        <v>156.82999999999998</v>
      </c>
      <c r="H6" s="624">
        <v>24797401</v>
      </c>
      <c r="I6" s="624">
        <v>2807782</v>
      </c>
      <c r="J6" s="624">
        <v>2257369.25</v>
      </c>
      <c r="K6" s="625">
        <v>19732249.75</v>
      </c>
      <c r="L6" s="263"/>
    </row>
    <row r="7" spans="2:12" ht="16.5" thickBot="1" x14ac:dyDescent="0.3">
      <c r="B7" s="594" t="s">
        <v>66</v>
      </c>
      <c r="C7" s="262" t="s">
        <v>63</v>
      </c>
      <c r="D7" s="146">
        <v>63120</v>
      </c>
      <c r="E7" s="146">
        <v>1310</v>
      </c>
      <c r="F7" s="146">
        <v>221.68</v>
      </c>
      <c r="G7" s="160">
        <v>193.97000000000003</v>
      </c>
      <c r="H7" s="624">
        <v>20436401</v>
      </c>
      <c r="I7" s="624">
        <v>3760488</v>
      </c>
      <c r="J7" s="624">
        <v>817150.96</v>
      </c>
      <c r="K7" s="625">
        <v>15858762.039999999</v>
      </c>
      <c r="L7" s="263"/>
    </row>
    <row r="8" spans="2:12" ht="28.5" thickBot="1" x14ac:dyDescent="0.3">
      <c r="B8" s="594" t="s">
        <v>831</v>
      </c>
      <c r="C8" s="262" t="s">
        <v>68</v>
      </c>
      <c r="D8" s="146">
        <v>108</v>
      </c>
      <c r="E8" s="146">
        <v>99</v>
      </c>
      <c r="F8" s="146">
        <v>3.83</v>
      </c>
      <c r="G8" s="160">
        <v>2.98</v>
      </c>
      <c r="H8" s="624">
        <v>198859.94</v>
      </c>
      <c r="I8" s="624">
        <v>57216</v>
      </c>
      <c r="J8" s="624">
        <v>18078.18</v>
      </c>
      <c r="K8" s="625">
        <v>123565.76000000001</v>
      </c>
      <c r="L8" s="263"/>
    </row>
    <row r="9" spans="2:12" ht="26.25" thickBot="1" x14ac:dyDescent="0.3">
      <c r="B9" s="594" t="s">
        <v>69</v>
      </c>
      <c r="C9" s="262" t="s">
        <v>61</v>
      </c>
      <c r="D9" s="146">
        <v>58699.75</v>
      </c>
      <c r="E9" s="146">
        <v>47640</v>
      </c>
      <c r="F9" s="146">
        <v>153</v>
      </c>
      <c r="G9" s="160">
        <v>138.52500000000001</v>
      </c>
      <c r="H9" s="624">
        <v>18877800.580000166</v>
      </c>
      <c r="I9" s="624">
        <v>0</v>
      </c>
      <c r="J9" s="624">
        <v>315478.49847680342</v>
      </c>
      <c r="K9" s="625">
        <v>18562322.081523363</v>
      </c>
      <c r="L9" s="263"/>
    </row>
    <row r="10" spans="2:12" ht="51" x14ac:dyDescent="0.25">
      <c r="B10" s="593" t="s">
        <v>810</v>
      </c>
      <c r="C10" s="626" t="s">
        <v>61</v>
      </c>
      <c r="D10" s="302">
        <v>329330</v>
      </c>
      <c r="E10" s="302">
        <v>5490</v>
      </c>
      <c r="F10" s="302">
        <v>272.95</v>
      </c>
      <c r="G10" s="307">
        <v>175.01999999999998</v>
      </c>
      <c r="H10" s="627">
        <v>12668057</v>
      </c>
      <c r="I10" s="627">
        <v>3096247</v>
      </c>
      <c r="J10" s="627">
        <v>781254.98</v>
      </c>
      <c r="K10" s="628">
        <v>8790555.0199999996</v>
      </c>
      <c r="L10" s="263"/>
    </row>
    <row r="11" spans="2:12" ht="15.6" customHeight="1" x14ac:dyDescent="0.25">
      <c r="B11" s="819" t="s">
        <v>771</v>
      </c>
      <c r="C11" s="622"/>
      <c r="D11" s="622"/>
      <c r="E11" s="622"/>
      <c r="F11" s="622"/>
      <c r="G11" s="622"/>
      <c r="H11" s="622"/>
      <c r="I11" s="622"/>
      <c r="J11" s="622"/>
      <c r="K11" s="334"/>
    </row>
    <row r="12" spans="2:12" ht="24" customHeight="1" x14ac:dyDescent="0.25">
      <c r="B12" s="992" t="s">
        <v>1145</v>
      </c>
      <c r="C12" s="993"/>
      <c r="D12" s="993"/>
      <c r="E12" s="993"/>
      <c r="F12" s="993"/>
      <c r="G12" s="993"/>
      <c r="H12" s="993"/>
      <c r="I12" s="993"/>
      <c r="J12" s="993"/>
      <c r="K12" s="993"/>
      <c r="L12" s="263"/>
    </row>
    <row r="13" spans="2:12" ht="15.75" customHeight="1" x14ac:dyDescent="0.25">
      <c r="B13" s="820" t="s">
        <v>1146</v>
      </c>
      <c r="C13" s="622"/>
      <c r="D13" s="622"/>
      <c r="E13" s="622"/>
      <c r="F13" s="622"/>
      <c r="G13" s="622"/>
      <c r="H13" s="622"/>
      <c r="I13" s="622"/>
      <c r="J13" s="622"/>
      <c r="K13" s="266"/>
      <c r="L13" s="263"/>
    </row>
    <row r="14" spans="2:12" x14ac:dyDescent="0.25">
      <c r="B14" s="820" t="s">
        <v>1188</v>
      </c>
      <c r="C14" s="622"/>
      <c r="D14" s="622"/>
      <c r="E14" s="622"/>
      <c r="F14" s="622"/>
      <c r="G14" s="622"/>
      <c r="H14" s="622"/>
      <c r="I14" s="622"/>
      <c r="J14" s="622"/>
      <c r="K14" s="266"/>
      <c r="L14" s="263"/>
    </row>
    <row r="15" spans="2:12" x14ac:dyDescent="0.25">
      <c r="B15" s="622"/>
      <c r="C15" s="622"/>
      <c r="D15" s="622"/>
      <c r="E15" s="622"/>
      <c r="F15" s="622"/>
      <c r="G15" s="622"/>
      <c r="H15" s="622"/>
      <c r="I15" s="622"/>
      <c r="J15" s="622"/>
      <c r="K15" s="623"/>
      <c r="L15" s="263"/>
    </row>
    <row r="16" spans="2:12" ht="24.75" customHeight="1" x14ac:dyDescent="0.25">
      <c r="B16" s="261" t="s">
        <v>981</v>
      </c>
      <c r="L16" s="263"/>
    </row>
    <row r="17" spans="2:12" ht="41.45" customHeight="1" thickBot="1" x14ac:dyDescent="0.3">
      <c r="B17" s="592"/>
      <c r="C17" s="592" t="s">
        <v>1020</v>
      </c>
      <c r="D17" s="748" t="s">
        <v>1019</v>
      </c>
      <c r="E17" s="592" t="s">
        <v>1018</v>
      </c>
      <c r="F17" s="592" t="s">
        <v>66</v>
      </c>
      <c r="G17" s="592" t="s">
        <v>1017</v>
      </c>
      <c r="H17" s="592" t="s">
        <v>75</v>
      </c>
      <c r="I17" s="595" t="s">
        <v>78</v>
      </c>
      <c r="L17" s="263"/>
    </row>
    <row r="18" spans="2:12" ht="24.75" customHeight="1" x14ac:dyDescent="0.25">
      <c r="B18" s="167">
        <v>2011</v>
      </c>
      <c r="C18" s="146">
        <v>26900</v>
      </c>
      <c r="D18" s="146">
        <v>13360</v>
      </c>
      <c r="E18" s="146">
        <v>2000</v>
      </c>
      <c r="F18" s="146">
        <v>979</v>
      </c>
      <c r="G18" s="146">
        <v>10160</v>
      </c>
      <c r="H18" s="146">
        <v>30780</v>
      </c>
      <c r="I18" s="299"/>
      <c r="L18" s="263"/>
    </row>
    <row r="19" spans="2:12" ht="24.75" customHeight="1" thickBot="1" x14ac:dyDescent="0.3">
      <c r="B19" s="629" t="s">
        <v>622</v>
      </c>
      <c r="C19" s="146"/>
      <c r="D19" s="146"/>
      <c r="E19" s="146"/>
      <c r="F19" s="146"/>
      <c r="G19" s="146"/>
      <c r="H19" s="146"/>
      <c r="I19" s="299"/>
    </row>
    <row r="20" spans="2:12" ht="24.75" customHeight="1" x14ac:dyDescent="0.25">
      <c r="B20" s="167">
        <v>2012</v>
      </c>
      <c r="C20" s="146">
        <v>26900</v>
      </c>
      <c r="D20" s="146">
        <v>13580</v>
      </c>
      <c r="E20" s="146">
        <v>2110</v>
      </c>
      <c r="F20" s="146">
        <v>867</v>
      </c>
      <c r="G20" s="146">
        <v>9940</v>
      </c>
      <c r="H20" s="146">
        <v>33760</v>
      </c>
      <c r="I20" s="299"/>
    </row>
    <row r="21" spans="2:12" ht="24.75" customHeight="1" thickBot="1" x14ac:dyDescent="0.3">
      <c r="B21" s="629" t="s">
        <v>622</v>
      </c>
      <c r="C21" s="630">
        <f t="shared" ref="C21:H21" si="0">IFERROR((C20-C18)/ABS(C18), "")</f>
        <v>0</v>
      </c>
      <c r="D21" s="630">
        <f t="shared" si="0"/>
        <v>1.6467065868263474E-2</v>
      </c>
      <c r="E21" s="630">
        <f t="shared" si="0"/>
        <v>5.5E-2</v>
      </c>
      <c r="F21" s="630">
        <f t="shared" si="0"/>
        <v>-0.11440245148110317</v>
      </c>
      <c r="G21" s="630">
        <f t="shared" si="0"/>
        <v>-2.1653543307086614E-2</v>
      </c>
      <c r="H21" s="630">
        <f t="shared" si="0"/>
        <v>9.6816114359974004E-2</v>
      </c>
      <c r="I21" s="631"/>
    </row>
    <row r="22" spans="2:12" ht="15.6" customHeight="1" x14ac:dyDescent="0.25">
      <c r="B22" s="167">
        <v>2013</v>
      </c>
      <c r="C22" s="146">
        <v>27890</v>
      </c>
      <c r="D22" s="146">
        <v>13430</v>
      </c>
      <c r="E22" s="146">
        <v>2130</v>
      </c>
      <c r="F22" s="146">
        <v>780</v>
      </c>
      <c r="G22" s="146">
        <v>10010</v>
      </c>
      <c r="H22" s="146">
        <v>37766</v>
      </c>
      <c r="I22" s="299"/>
    </row>
    <row r="23" spans="2:12" ht="26.25" thickBot="1" x14ac:dyDescent="0.3">
      <c r="B23" s="629" t="s">
        <v>622</v>
      </c>
      <c r="C23" s="630">
        <f t="shared" ref="C23:H23" si="1">IFERROR((C22-C20)/ABS(C20), "")</f>
        <v>3.6802973977695171E-2</v>
      </c>
      <c r="D23" s="630">
        <f t="shared" si="1"/>
        <v>-1.1045655375552283E-2</v>
      </c>
      <c r="E23" s="630">
        <f t="shared" si="1"/>
        <v>9.4786729857819912E-3</v>
      </c>
      <c r="F23" s="630">
        <f t="shared" si="1"/>
        <v>-0.10034602076124567</v>
      </c>
      <c r="G23" s="630">
        <f t="shared" si="1"/>
        <v>7.0422535211267607E-3</v>
      </c>
      <c r="H23" s="630">
        <f t="shared" si="1"/>
        <v>0.11866113744075829</v>
      </c>
      <c r="I23" s="631"/>
    </row>
    <row r="24" spans="2:12" ht="15.6" customHeight="1" x14ac:dyDescent="0.25">
      <c r="B24" s="167">
        <v>2014</v>
      </c>
      <c r="C24" s="146">
        <v>28610</v>
      </c>
      <c r="D24" s="146">
        <v>13280</v>
      </c>
      <c r="E24" s="146">
        <v>2200</v>
      </c>
      <c r="F24" s="146">
        <v>1130</v>
      </c>
      <c r="G24" s="146">
        <v>10240</v>
      </c>
      <c r="H24" s="146">
        <v>40521</v>
      </c>
      <c r="I24" s="299"/>
    </row>
    <row r="25" spans="2:12" ht="26.25" thickBot="1" x14ac:dyDescent="0.3">
      <c r="B25" s="629" t="s">
        <v>622</v>
      </c>
      <c r="C25" s="630">
        <f t="shared" ref="C25:H25" si="2">IFERROR((C24-C22)/ABS(C22), "")</f>
        <v>2.5815704553603443E-2</v>
      </c>
      <c r="D25" s="630">
        <f t="shared" si="2"/>
        <v>-1.1169024571854059E-2</v>
      </c>
      <c r="E25" s="630">
        <f t="shared" si="2"/>
        <v>3.2863849765258218E-2</v>
      </c>
      <c r="F25" s="630">
        <f t="shared" si="2"/>
        <v>0.44871794871794873</v>
      </c>
      <c r="G25" s="630">
        <f t="shared" si="2"/>
        <v>2.2977022977022976E-2</v>
      </c>
      <c r="H25" s="630">
        <f t="shared" si="2"/>
        <v>7.2949213578350894E-2</v>
      </c>
      <c r="I25" s="631"/>
    </row>
    <row r="26" spans="2:12" ht="15.6" customHeight="1" x14ac:dyDescent="0.25">
      <c r="B26" s="167">
        <v>2015</v>
      </c>
      <c r="C26" s="146">
        <v>29190</v>
      </c>
      <c r="D26" s="146">
        <v>13490</v>
      </c>
      <c r="E26" s="146">
        <v>2190</v>
      </c>
      <c r="F26" s="146">
        <v>1080</v>
      </c>
      <c r="G26" s="146">
        <v>10250</v>
      </c>
      <c r="H26" s="146">
        <v>40660</v>
      </c>
      <c r="I26" s="299"/>
    </row>
    <row r="27" spans="2:12" ht="26.25" thickBot="1" x14ac:dyDescent="0.3">
      <c r="B27" s="629" t="s">
        <v>622</v>
      </c>
      <c r="C27" s="630">
        <f t="shared" ref="C27:H27" si="3">IFERROR((C26-C24)/ABS(C24), "")</f>
        <v>2.0272631946871723E-2</v>
      </c>
      <c r="D27" s="630">
        <f t="shared" si="3"/>
        <v>1.5813253012048192E-2</v>
      </c>
      <c r="E27" s="630">
        <f t="shared" si="3"/>
        <v>-4.5454545454545452E-3</v>
      </c>
      <c r="F27" s="630">
        <f t="shared" si="3"/>
        <v>-4.4247787610619468E-2</v>
      </c>
      <c r="G27" s="630">
        <f t="shared" si="3"/>
        <v>9.765625E-4</v>
      </c>
      <c r="H27" s="630">
        <f t="shared" si="3"/>
        <v>3.4303200809456826E-3</v>
      </c>
      <c r="I27" s="631"/>
    </row>
    <row r="28" spans="2:12" ht="15.6" customHeight="1" x14ac:dyDescent="0.25">
      <c r="B28" s="167">
        <v>2016</v>
      </c>
      <c r="C28" s="146">
        <v>29370</v>
      </c>
      <c r="D28" s="146">
        <v>13270</v>
      </c>
      <c r="E28" s="146">
        <v>2130</v>
      </c>
      <c r="F28" s="146">
        <v>1200</v>
      </c>
      <c r="G28" s="146">
        <v>10010</v>
      </c>
      <c r="H28" s="146">
        <v>47620</v>
      </c>
      <c r="I28" s="299"/>
    </row>
    <row r="29" spans="2:12" ht="26.25" thickBot="1" x14ac:dyDescent="0.3">
      <c r="B29" s="629" t="s">
        <v>622</v>
      </c>
      <c r="C29" s="630">
        <f t="shared" ref="C29:H29" si="4">IFERROR((C28-C26)/ABS(C26), "")</f>
        <v>6.1664953751284684E-3</v>
      </c>
      <c r="D29" s="630">
        <f t="shared" si="4"/>
        <v>-1.630837657524092E-2</v>
      </c>
      <c r="E29" s="630">
        <f t="shared" si="4"/>
        <v>-2.7397260273972601E-2</v>
      </c>
      <c r="F29" s="630">
        <f t="shared" si="4"/>
        <v>0.1111111111111111</v>
      </c>
      <c r="G29" s="630">
        <f t="shared" si="4"/>
        <v>-2.3414634146341463E-2</v>
      </c>
      <c r="H29" s="630">
        <f t="shared" si="4"/>
        <v>0.17117560255779635</v>
      </c>
      <c r="I29" s="631"/>
    </row>
    <row r="30" spans="2:12" ht="15.6" customHeight="1" x14ac:dyDescent="0.25">
      <c r="B30" s="167">
        <v>2017</v>
      </c>
      <c r="C30" s="146">
        <v>29500</v>
      </c>
      <c r="D30" s="146">
        <v>20250</v>
      </c>
      <c r="E30" s="146">
        <v>2190</v>
      </c>
      <c r="F30" s="146">
        <v>1160</v>
      </c>
      <c r="G30" s="146">
        <v>1520</v>
      </c>
      <c r="H30" s="146">
        <v>43870</v>
      </c>
      <c r="I30" s="299"/>
    </row>
    <row r="31" spans="2:12" ht="26.25" thickBot="1" x14ac:dyDescent="0.3">
      <c r="B31" s="629" t="s">
        <v>622</v>
      </c>
      <c r="C31" s="630">
        <f t="shared" ref="C31:H31" si="5">IFERROR((C30-C28)/ABS(C28), "")</f>
        <v>4.4262853251617294E-3</v>
      </c>
      <c r="D31" s="630">
        <f t="shared" si="5"/>
        <v>0.52599849284099476</v>
      </c>
      <c r="E31" s="630">
        <f t="shared" si="5"/>
        <v>2.8169014084507043E-2</v>
      </c>
      <c r="F31" s="630">
        <f t="shared" si="5"/>
        <v>-3.3333333333333333E-2</v>
      </c>
      <c r="G31" s="630">
        <f t="shared" si="5"/>
        <v>-0.84815184815184819</v>
      </c>
      <c r="H31" s="630">
        <f t="shared" si="5"/>
        <v>-7.8748425031499369E-2</v>
      </c>
      <c r="I31" s="631"/>
      <c r="L31" s="268"/>
    </row>
    <row r="32" spans="2:12" ht="15.6" customHeight="1" x14ac:dyDescent="0.25">
      <c r="B32" s="167">
        <v>2018</v>
      </c>
      <c r="C32" s="146">
        <v>29930</v>
      </c>
      <c r="D32" s="146">
        <v>21580</v>
      </c>
      <c r="E32" s="146">
        <v>2200</v>
      </c>
      <c r="F32" s="146">
        <v>1170</v>
      </c>
      <c r="G32" s="146">
        <v>1510</v>
      </c>
      <c r="H32" s="146">
        <v>43870</v>
      </c>
      <c r="I32" s="299">
        <v>28</v>
      </c>
    </row>
    <row r="33" spans="2:12" ht="26.25" thickBot="1" x14ac:dyDescent="0.3">
      <c r="B33" s="629" t="s">
        <v>622</v>
      </c>
      <c r="C33" s="630">
        <f t="shared" ref="C33:I33" si="6">IFERROR((C32-C30)/ABS(C30), "")</f>
        <v>1.4576271186440677E-2</v>
      </c>
      <c r="D33" s="630">
        <f t="shared" si="6"/>
        <v>6.5679012345679008E-2</v>
      </c>
      <c r="E33" s="630">
        <f t="shared" si="6"/>
        <v>4.5662100456621002E-3</v>
      </c>
      <c r="F33" s="630">
        <f t="shared" si="6"/>
        <v>8.6206896551724137E-3</v>
      </c>
      <c r="G33" s="630">
        <f t="shared" si="6"/>
        <v>-6.5789473684210523E-3</v>
      </c>
      <c r="H33" s="630">
        <f t="shared" si="6"/>
        <v>0</v>
      </c>
      <c r="I33" s="631" t="str">
        <f t="shared" si="6"/>
        <v/>
      </c>
      <c r="L33" s="268"/>
    </row>
    <row r="34" spans="2:12" ht="15.6" customHeight="1" x14ac:dyDescent="0.25">
      <c r="B34" s="167">
        <v>2019</v>
      </c>
      <c r="C34" s="146">
        <v>28950</v>
      </c>
      <c r="D34" s="146">
        <v>21610</v>
      </c>
      <c r="E34" s="146">
        <v>2190</v>
      </c>
      <c r="F34" s="146">
        <v>990</v>
      </c>
      <c r="G34" s="146">
        <v>1420</v>
      </c>
      <c r="H34" s="146">
        <v>44450</v>
      </c>
      <c r="I34" s="299">
        <v>299</v>
      </c>
    </row>
    <row r="35" spans="2:12" ht="26.25" thickBot="1" x14ac:dyDescent="0.3">
      <c r="B35" s="629" t="s">
        <v>622</v>
      </c>
      <c r="C35" s="630">
        <f t="shared" ref="C35:I35" si="7">IFERROR((C34-C32)/ABS(C32), "")</f>
        <v>-3.2743067156698967E-2</v>
      </c>
      <c r="D35" s="630">
        <f t="shared" si="7"/>
        <v>1.3901760889712697E-3</v>
      </c>
      <c r="E35" s="630">
        <f t="shared" si="7"/>
        <v>-4.5454545454545452E-3</v>
      </c>
      <c r="F35" s="630">
        <f t="shared" si="7"/>
        <v>-0.15384615384615385</v>
      </c>
      <c r="G35" s="630">
        <f t="shared" si="7"/>
        <v>-5.9602649006622516E-2</v>
      </c>
      <c r="H35" s="630">
        <f t="shared" si="7"/>
        <v>1.3220879872350126E-2</v>
      </c>
      <c r="I35" s="631">
        <f t="shared" si="7"/>
        <v>9.6785714285714288</v>
      </c>
    </row>
    <row r="36" spans="2:12" ht="15.6" customHeight="1" x14ac:dyDescent="0.25">
      <c r="B36" s="167">
        <v>2020</v>
      </c>
      <c r="C36" s="146">
        <v>27950</v>
      </c>
      <c r="D36" s="146">
        <v>21240</v>
      </c>
      <c r="E36" s="146">
        <v>1920</v>
      </c>
      <c r="F36" s="146">
        <v>820</v>
      </c>
      <c r="G36" s="146">
        <v>1540</v>
      </c>
      <c r="H36" s="146">
        <v>34750</v>
      </c>
      <c r="I36" s="299">
        <v>340</v>
      </c>
    </row>
    <row r="37" spans="2:12" ht="26.25" thickBot="1" x14ac:dyDescent="0.3">
      <c r="B37" s="629" t="s">
        <v>622</v>
      </c>
      <c r="C37" s="630">
        <f t="shared" ref="C37:I37" si="8">IFERROR((C36-C34)/ABS(C34), "")</f>
        <v>-3.4542314335060449E-2</v>
      </c>
      <c r="D37" s="630">
        <f t="shared" si="8"/>
        <v>-1.7121702915316984E-2</v>
      </c>
      <c r="E37" s="630">
        <f t="shared" si="8"/>
        <v>-0.12328767123287671</v>
      </c>
      <c r="F37" s="630">
        <f t="shared" si="8"/>
        <v>-0.17171717171717171</v>
      </c>
      <c r="G37" s="630">
        <f t="shared" si="8"/>
        <v>8.4507042253521125E-2</v>
      </c>
      <c r="H37" s="630">
        <f t="shared" si="8"/>
        <v>-0.21822272215973004</v>
      </c>
      <c r="I37" s="631">
        <f t="shared" si="8"/>
        <v>0.13712374581939799</v>
      </c>
    </row>
    <row r="38" spans="2:12" ht="15.6" customHeight="1" x14ac:dyDescent="0.25">
      <c r="B38" s="167">
        <v>2021</v>
      </c>
      <c r="C38" s="146">
        <v>28200</v>
      </c>
      <c r="D38" s="146">
        <v>21350</v>
      </c>
      <c r="E38" s="146">
        <v>1810</v>
      </c>
      <c r="F38" s="146">
        <v>900</v>
      </c>
      <c r="G38" s="146">
        <v>1540</v>
      </c>
      <c r="H38" s="146">
        <v>37550</v>
      </c>
      <c r="I38" s="299">
        <v>400</v>
      </c>
    </row>
    <row r="39" spans="2:12" ht="26.25" thickBot="1" x14ac:dyDescent="0.3">
      <c r="B39" s="629" t="s">
        <v>622</v>
      </c>
      <c r="C39" s="630">
        <f t="shared" ref="C39:I39" si="9">IFERROR((C38-C36)/ABS(C36), "")</f>
        <v>8.9445438282647581E-3</v>
      </c>
      <c r="D39" s="630">
        <f t="shared" si="9"/>
        <v>5.1789077212806029E-3</v>
      </c>
      <c r="E39" s="630">
        <f t="shared" si="9"/>
        <v>-5.7291666666666664E-2</v>
      </c>
      <c r="F39" s="630">
        <f t="shared" si="9"/>
        <v>9.7560975609756101E-2</v>
      </c>
      <c r="G39" s="630">
        <f t="shared" si="9"/>
        <v>0</v>
      </c>
      <c r="H39" s="630">
        <f t="shared" si="9"/>
        <v>8.0575539568345317E-2</v>
      </c>
      <c r="I39" s="631">
        <f t="shared" si="9"/>
        <v>0.17647058823529413</v>
      </c>
    </row>
    <row r="40" spans="2:12" ht="15.6" customHeight="1" x14ac:dyDescent="0.25">
      <c r="B40" s="167">
        <v>2022</v>
      </c>
      <c r="C40" s="146">
        <v>28550</v>
      </c>
      <c r="D40" s="146">
        <v>21370</v>
      </c>
      <c r="E40" s="146">
        <v>1920</v>
      </c>
      <c r="F40" s="146">
        <v>940</v>
      </c>
      <c r="G40" s="146">
        <v>1450</v>
      </c>
      <c r="H40" s="146">
        <v>41430</v>
      </c>
      <c r="I40" s="299">
        <v>420</v>
      </c>
    </row>
    <row r="41" spans="2:12" ht="26.25" thickBot="1" x14ac:dyDescent="0.3">
      <c r="B41" s="629" t="s">
        <v>622</v>
      </c>
      <c r="C41" s="630">
        <f t="shared" ref="C41:I41" si="10">IFERROR((C40-C38)/ABS(C38), "")</f>
        <v>1.2411347517730497E-2</v>
      </c>
      <c r="D41" s="630">
        <f t="shared" si="10"/>
        <v>9.3676814988290398E-4</v>
      </c>
      <c r="E41" s="630">
        <f t="shared" si="10"/>
        <v>6.0773480662983423E-2</v>
      </c>
      <c r="F41" s="630">
        <f t="shared" si="10"/>
        <v>4.4444444444444446E-2</v>
      </c>
      <c r="G41" s="630">
        <f t="shared" si="10"/>
        <v>-5.844155844155844E-2</v>
      </c>
      <c r="H41" s="630">
        <f t="shared" si="10"/>
        <v>0.1033288948069241</v>
      </c>
      <c r="I41" s="631">
        <f t="shared" si="10"/>
        <v>0.05</v>
      </c>
    </row>
    <row r="42" spans="2:12" ht="15.6" customHeight="1" x14ac:dyDescent="0.25">
      <c r="B42" s="167">
        <v>2023</v>
      </c>
      <c r="C42" s="146">
        <v>29280</v>
      </c>
      <c r="D42" s="146">
        <v>21120</v>
      </c>
      <c r="E42" s="146">
        <v>2190</v>
      </c>
      <c r="F42" s="146">
        <v>1110</v>
      </c>
      <c r="G42" s="146">
        <v>110</v>
      </c>
      <c r="H42" s="146">
        <v>47090</v>
      </c>
      <c r="I42" s="299">
        <v>420</v>
      </c>
    </row>
    <row r="43" spans="2:12" ht="26.25" thickBot="1" x14ac:dyDescent="0.3">
      <c r="B43" s="629" t="s">
        <v>622</v>
      </c>
      <c r="C43" s="630">
        <f t="shared" ref="C43:I45" si="11">IFERROR((C42-C40)/ABS(C40), "")</f>
        <v>2.5569176882661998E-2</v>
      </c>
      <c r="D43" s="630">
        <f t="shared" si="11"/>
        <v>-1.169864295741694E-2</v>
      </c>
      <c r="E43" s="630">
        <f t="shared" si="11"/>
        <v>0.140625</v>
      </c>
      <c r="F43" s="630">
        <f t="shared" si="11"/>
        <v>0.18085106382978725</v>
      </c>
      <c r="G43" s="630">
        <f t="shared" si="11"/>
        <v>-0.92413793103448272</v>
      </c>
      <c r="H43" s="630">
        <f t="shared" si="11"/>
        <v>0.13661597875935313</v>
      </c>
      <c r="I43" s="631">
        <f t="shared" si="11"/>
        <v>0</v>
      </c>
    </row>
    <row r="44" spans="2:12" ht="15.6" customHeight="1" x14ac:dyDescent="0.25">
      <c r="B44" s="167">
        <v>2024</v>
      </c>
      <c r="C44" s="146">
        <v>28290</v>
      </c>
      <c r="D44" s="146">
        <v>21480</v>
      </c>
      <c r="E44" s="146">
        <v>2380</v>
      </c>
      <c r="F44" s="146">
        <v>1310</v>
      </c>
      <c r="G44" s="146">
        <v>99</v>
      </c>
      <c r="H44" s="146">
        <v>47640</v>
      </c>
      <c r="I44" s="299">
        <v>5490</v>
      </c>
    </row>
    <row r="45" spans="2:12" ht="25.5" x14ac:dyDescent="0.25">
      <c r="B45" s="632" t="s">
        <v>622</v>
      </c>
      <c r="C45" s="633">
        <f t="shared" si="11"/>
        <v>-3.3811475409836068E-2</v>
      </c>
      <c r="D45" s="633">
        <f t="shared" si="11"/>
        <v>1.7045454545454544E-2</v>
      </c>
      <c r="E45" s="633">
        <f t="shared" si="11"/>
        <v>8.6757990867579904E-2</v>
      </c>
      <c r="F45" s="633">
        <f t="shared" si="11"/>
        <v>0.18018018018018017</v>
      </c>
      <c r="G45" s="633">
        <f t="shared" si="11"/>
        <v>-0.1</v>
      </c>
      <c r="H45" s="633">
        <f t="shared" si="11"/>
        <v>1.1679762157570609E-2</v>
      </c>
      <c r="I45" s="634">
        <f t="shared" si="11"/>
        <v>12.071428571428571</v>
      </c>
    </row>
    <row r="46" spans="2:12" x14ac:dyDescent="0.25">
      <c r="B46" s="822" t="s">
        <v>771</v>
      </c>
    </row>
    <row r="47" spans="2:12" x14ac:dyDescent="0.25">
      <c r="B47" s="823" t="s">
        <v>1189</v>
      </c>
    </row>
    <row r="48" spans="2:12" x14ac:dyDescent="0.25">
      <c r="B48" s="823" t="s">
        <v>1190</v>
      </c>
    </row>
    <row r="49" spans="2:14" x14ac:dyDescent="0.25">
      <c r="B49" s="823" t="s">
        <v>1191</v>
      </c>
    </row>
    <row r="50" spans="2:14" x14ac:dyDescent="0.25">
      <c r="B50" s="264"/>
    </row>
    <row r="51" spans="2:14" x14ac:dyDescent="0.25">
      <c r="B51" s="261" t="s">
        <v>982</v>
      </c>
    </row>
    <row r="52" spans="2:14" ht="64.5" thickBot="1" x14ac:dyDescent="0.3">
      <c r="B52" s="592" t="s">
        <v>83</v>
      </c>
      <c r="C52" s="592" t="s">
        <v>99</v>
      </c>
      <c r="D52" s="748" t="s">
        <v>1020</v>
      </c>
      <c r="E52" s="748" t="s">
        <v>1019</v>
      </c>
      <c r="F52" s="748" t="s">
        <v>1018</v>
      </c>
      <c r="G52" s="748" t="s">
        <v>66</v>
      </c>
      <c r="H52" s="748" t="s">
        <v>1017</v>
      </c>
      <c r="I52" s="592" t="s">
        <v>75</v>
      </c>
      <c r="J52" s="595" t="s">
        <v>78</v>
      </c>
      <c r="K52" s="269"/>
    </row>
    <row r="53" spans="2:14" x14ac:dyDescent="0.25">
      <c r="B53" s="167">
        <v>2013</v>
      </c>
      <c r="C53" s="635" t="s">
        <v>5</v>
      </c>
      <c r="D53" s="715">
        <v>0.6864684664990709</v>
      </c>
      <c r="E53" s="715">
        <v>0.76188455008488953</v>
      </c>
      <c r="F53" s="715">
        <v>0.6539293439077144</v>
      </c>
      <c r="G53" s="715">
        <v>0.68181818181818188</v>
      </c>
      <c r="H53" s="715">
        <v>0.72249190938511321</v>
      </c>
      <c r="I53" s="715">
        <v>0.64030418250950571</v>
      </c>
      <c r="J53" s="716"/>
      <c r="K53" s="269"/>
      <c r="M53" s="270"/>
      <c r="N53" s="270"/>
    </row>
    <row r="54" spans="2:14" ht="16.5" thickBot="1" x14ac:dyDescent="0.3">
      <c r="B54" s="629"/>
      <c r="C54" s="635" t="s">
        <v>6</v>
      </c>
      <c r="D54" s="715">
        <v>0.31353153350092905</v>
      </c>
      <c r="E54" s="715">
        <v>0.23811544991511036</v>
      </c>
      <c r="F54" s="715">
        <v>0.34607065609228549</v>
      </c>
      <c r="G54" s="715">
        <v>0.31818181818181818</v>
      </c>
      <c r="H54" s="715">
        <v>0.27750809061488668</v>
      </c>
      <c r="I54" s="715">
        <v>0.35969581749049434</v>
      </c>
      <c r="J54" s="716"/>
      <c r="K54" s="269"/>
      <c r="M54" s="269"/>
      <c r="N54" s="269"/>
    </row>
    <row r="55" spans="2:14" x14ac:dyDescent="0.25">
      <c r="B55" s="167">
        <v>2014</v>
      </c>
      <c r="C55" s="635" t="s">
        <v>5</v>
      </c>
      <c r="D55" s="715">
        <v>0.67671098517872708</v>
      </c>
      <c r="E55" s="715">
        <v>0.75839531214784761</v>
      </c>
      <c r="F55" s="715">
        <v>0.64899713467048714</v>
      </c>
      <c r="G55" s="715">
        <v>0.68888888888888888</v>
      </c>
      <c r="H55" s="715">
        <v>0.70903857225100753</v>
      </c>
      <c r="I55" s="715">
        <v>0.62677636499626033</v>
      </c>
      <c r="J55" s="716"/>
      <c r="K55" s="269"/>
      <c r="M55" s="269"/>
      <c r="N55" s="269"/>
    </row>
    <row r="56" spans="2:14" ht="16.5" thickBot="1" x14ac:dyDescent="0.3">
      <c r="B56" s="629"/>
      <c r="C56" s="635" t="s">
        <v>6</v>
      </c>
      <c r="D56" s="715">
        <v>0.32328901482127287</v>
      </c>
      <c r="E56" s="715">
        <v>0.24160468785215233</v>
      </c>
      <c r="F56" s="715">
        <v>0.35100286532951286</v>
      </c>
      <c r="G56" s="715">
        <v>0.31111111111111112</v>
      </c>
      <c r="H56" s="715">
        <v>0.29096142774899253</v>
      </c>
      <c r="I56" s="715">
        <v>0.37322363500373973</v>
      </c>
      <c r="J56" s="716"/>
      <c r="K56" s="269"/>
      <c r="M56" s="269"/>
      <c r="N56" s="269"/>
    </row>
    <row r="57" spans="2:14" x14ac:dyDescent="0.25">
      <c r="B57" s="167">
        <v>2015</v>
      </c>
      <c r="C57" s="635" t="s">
        <v>5</v>
      </c>
      <c r="D57" s="715">
        <v>0.66650419712970477</v>
      </c>
      <c r="E57" s="715">
        <v>0.74641517758658726</v>
      </c>
      <c r="F57" s="715">
        <v>0.64568599717114561</v>
      </c>
      <c r="G57" s="715">
        <v>0.68393782383419677</v>
      </c>
      <c r="H57" s="715">
        <v>0.76152073732718906</v>
      </c>
      <c r="I57" s="715">
        <v>0.61088435374149663</v>
      </c>
      <c r="J57" s="716"/>
      <c r="K57" s="269"/>
      <c r="M57" s="269"/>
      <c r="N57" s="269"/>
    </row>
    <row r="58" spans="2:14" ht="16.5" thickBot="1" x14ac:dyDescent="0.3">
      <c r="B58" s="629"/>
      <c r="C58" s="635" t="s">
        <v>6</v>
      </c>
      <c r="D58" s="715">
        <v>0.33349580287029512</v>
      </c>
      <c r="E58" s="715">
        <v>0.25358482241341274</v>
      </c>
      <c r="F58" s="715">
        <v>0.35431400282885434</v>
      </c>
      <c r="G58" s="715">
        <v>0.31606217616580312</v>
      </c>
      <c r="H58" s="715">
        <v>0.23847926267281105</v>
      </c>
      <c r="I58" s="715">
        <v>0.38911564625850348</v>
      </c>
      <c r="J58" s="716"/>
      <c r="K58" s="269"/>
      <c r="M58" s="269"/>
      <c r="N58" s="269"/>
    </row>
    <row r="59" spans="2:14" x14ac:dyDescent="0.25">
      <c r="B59" s="167">
        <v>2016</v>
      </c>
      <c r="C59" s="635" t="s">
        <v>5</v>
      </c>
      <c r="D59" s="715">
        <v>0.66410095810823111</v>
      </c>
      <c r="E59" s="715">
        <v>0.73885067672509419</v>
      </c>
      <c r="F59" s="715">
        <v>0.64127423822714691</v>
      </c>
      <c r="G59" s="715">
        <v>0.66210045662100458</v>
      </c>
      <c r="H59" s="715">
        <v>0.70641352164852977</v>
      </c>
      <c r="I59" s="715">
        <v>0.63670647391577628</v>
      </c>
      <c r="J59" s="716"/>
      <c r="K59" s="269"/>
      <c r="M59" s="269"/>
      <c r="N59" s="269"/>
    </row>
    <row r="60" spans="2:14" ht="16.5" thickBot="1" x14ac:dyDescent="0.3">
      <c r="B60" s="629"/>
      <c r="C60" s="635" t="s">
        <v>6</v>
      </c>
      <c r="D60" s="715">
        <v>0.33589904189176883</v>
      </c>
      <c r="E60" s="715">
        <v>0.2611493232749057</v>
      </c>
      <c r="F60" s="715">
        <v>0.35872576177285326</v>
      </c>
      <c r="G60" s="715">
        <v>0.33789954337899547</v>
      </c>
      <c r="H60" s="715">
        <v>0.29358647835147028</v>
      </c>
      <c r="I60" s="715">
        <v>0.36329352608422377</v>
      </c>
      <c r="J60" s="716"/>
      <c r="K60" s="269"/>
      <c r="M60" s="269"/>
      <c r="N60" s="269"/>
    </row>
    <row r="61" spans="2:14" x14ac:dyDescent="0.25">
      <c r="B61" s="167">
        <v>2017</v>
      </c>
      <c r="C61" s="635" t="s">
        <v>5</v>
      </c>
      <c r="D61" s="715">
        <v>0.6608097784568373</v>
      </c>
      <c r="E61" s="715">
        <v>0.74821852731591454</v>
      </c>
      <c r="F61" s="715">
        <v>0.64236588720770282</v>
      </c>
      <c r="G61" s="715">
        <v>0.70443349753694573</v>
      </c>
      <c r="H61" s="715">
        <v>0.33912386706948638</v>
      </c>
      <c r="I61" s="715">
        <v>0.60610169491525423</v>
      </c>
      <c r="J61" s="716"/>
      <c r="K61" s="269"/>
      <c r="M61" s="269"/>
      <c r="N61" s="269"/>
    </row>
    <row r="62" spans="2:14" ht="16.5" thickBot="1" x14ac:dyDescent="0.3">
      <c r="B62" s="629"/>
      <c r="C62" s="635" t="s">
        <v>6</v>
      </c>
      <c r="D62" s="715">
        <v>0.33919022154316275</v>
      </c>
      <c r="E62" s="715">
        <v>0.25178147268408552</v>
      </c>
      <c r="F62" s="715">
        <v>0.35763411279229707</v>
      </c>
      <c r="G62" s="715">
        <v>0.29556650246305421</v>
      </c>
      <c r="H62" s="715">
        <v>0.66087613293051362</v>
      </c>
      <c r="I62" s="715">
        <v>0.39389830508474577</v>
      </c>
      <c r="J62" s="716"/>
      <c r="K62" s="269"/>
      <c r="M62" s="269"/>
      <c r="N62" s="269"/>
    </row>
    <row r="63" spans="2:14" x14ac:dyDescent="0.25">
      <c r="B63" s="167">
        <v>2018</v>
      </c>
      <c r="C63" s="635" t="s">
        <v>5</v>
      </c>
      <c r="D63" s="715">
        <v>0.66049691512422881</v>
      </c>
      <c r="E63" s="715">
        <v>0.73238269924856514</v>
      </c>
      <c r="F63" s="715">
        <v>0.65583966827919837</v>
      </c>
      <c r="G63" s="715">
        <v>0.69306930693069302</v>
      </c>
      <c r="H63" s="715">
        <v>0.34779356768885561</v>
      </c>
      <c r="I63" s="715">
        <v>0.62571428571428567</v>
      </c>
      <c r="J63" s="716">
        <v>0.60714285714285721</v>
      </c>
      <c r="K63" s="269"/>
      <c r="M63" s="271"/>
      <c r="N63" s="271"/>
    </row>
    <row r="64" spans="2:14" ht="16.5" thickBot="1" x14ac:dyDescent="0.3">
      <c r="B64" s="629"/>
      <c r="C64" s="635" t="s">
        <v>6</v>
      </c>
      <c r="D64" s="715">
        <v>0.33950308487577124</v>
      </c>
      <c r="E64" s="715">
        <v>0.26761730075143481</v>
      </c>
      <c r="F64" s="715">
        <v>0.34416033172080163</v>
      </c>
      <c r="G64" s="715">
        <v>0.30693069306930693</v>
      </c>
      <c r="H64" s="715">
        <v>0.65220643231114439</v>
      </c>
      <c r="I64" s="715">
        <v>0.37428571428571422</v>
      </c>
      <c r="J64" s="716">
        <v>0.39285714285714285</v>
      </c>
      <c r="K64" s="269"/>
      <c r="M64" s="270"/>
      <c r="N64" s="270"/>
    </row>
    <row r="65" spans="2:14" x14ac:dyDescent="0.25">
      <c r="B65" s="167">
        <v>2019</v>
      </c>
      <c r="C65" s="635" t="s">
        <v>5</v>
      </c>
      <c r="D65" s="715">
        <v>0.64855231410397007</v>
      </c>
      <c r="E65" s="715">
        <v>0.72838052628480598</v>
      </c>
      <c r="F65" s="715">
        <v>0.6578947368421052</v>
      </c>
      <c r="G65" s="715">
        <v>0.63580246913580252</v>
      </c>
      <c r="H65" s="715">
        <v>0.33620015637216577</v>
      </c>
      <c r="I65" s="715">
        <v>0.60329605650382578</v>
      </c>
      <c r="J65" s="716">
        <v>0.5912408759124087</v>
      </c>
      <c r="K65" s="269"/>
      <c r="M65" s="269"/>
      <c r="N65" s="269"/>
    </row>
    <row r="66" spans="2:14" ht="16.5" thickBot="1" x14ac:dyDescent="0.3">
      <c r="B66" s="629"/>
      <c r="C66" s="635" t="s">
        <v>6</v>
      </c>
      <c r="D66" s="715">
        <v>0.35144768589602982</v>
      </c>
      <c r="E66" s="715">
        <v>0.27161947371519396</v>
      </c>
      <c r="F66" s="715">
        <v>0.34210526315789475</v>
      </c>
      <c r="G66" s="715">
        <v>0.36419753086419754</v>
      </c>
      <c r="H66" s="715">
        <v>0.66379984362783417</v>
      </c>
      <c r="I66" s="715">
        <v>0.39670394349617416</v>
      </c>
      <c r="J66" s="716">
        <v>0.40875912408759119</v>
      </c>
      <c r="K66" s="269"/>
      <c r="M66" s="269"/>
      <c r="N66" s="269"/>
    </row>
    <row r="67" spans="2:14" x14ac:dyDescent="0.25">
      <c r="B67" s="167">
        <v>2020</v>
      </c>
      <c r="C67" s="635" t="s">
        <v>5</v>
      </c>
      <c r="D67" s="715">
        <v>0.64358545999193495</v>
      </c>
      <c r="E67" s="715">
        <v>0.72418635891799488</v>
      </c>
      <c r="F67" s="715">
        <v>0.65650406504065051</v>
      </c>
      <c r="G67" s="715">
        <v>0.72023809523809523</v>
      </c>
      <c r="H67" s="715">
        <v>0.33030303030303032</v>
      </c>
      <c r="I67" s="715">
        <v>0.58389261744966447</v>
      </c>
      <c r="J67" s="716">
        <v>0.2960526315789474</v>
      </c>
      <c r="K67" s="269"/>
      <c r="M67" s="269"/>
      <c r="N67" s="269"/>
    </row>
    <row r="68" spans="2:14" ht="16.5" thickBot="1" x14ac:dyDescent="0.3">
      <c r="B68" s="629"/>
      <c r="C68" s="635" t="s">
        <v>6</v>
      </c>
      <c r="D68" s="715">
        <v>0.356414540008065</v>
      </c>
      <c r="E68" s="715">
        <v>0.27581364108200529</v>
      </c>
      <c r="F68" s="715">
        <v>0.3434959349593496</v>
      </c>
      <c r="G68" s="715">
        <v>0.27976190476190477</v>
      </c>
      <c r="H68" s="715">
        <v>0.66969696969696968</v>
      </c>
      <c r="I68" s="715">
        <v>0.41610738255033558</v>
      </c>
      <c r="J68" s="716">
        <v>0.70394736842105277</v>
      </c>
      <c r="K68" s="269"/>
      <c r="M68" s="269"/>
      <c r="N68" s="269"/>
    </row>
    <row r="69" spans="2:14" x14ac:dyDescent="0.25">
      <c r="B69" s="167">
        <v>2021</v>
      </c>
      <c r="C69" s="635" t="s">
        <v>5</v>
      </c>
      <c r="D69" s="715">
        <v>0.63745152354570633</v>
      </c>
      <c r="E69" s="715">
        <v>0.71756988719960757</v>
      </c>
      <c r="F69" s="715">
        <v>0.65591397849462363</v>
      </c>
      <c r="G69" s="715">
        <v>0.62561576354679804</v>
      </c>
      <c r="H69" s="715">
        <v>0.33078686019862485</v>
      </c>
      <c r="I69" s="715">
        <v>0.62632375189107414</v>
      </c>
      <c r="J69" s="716">
        <v>0.66326530612244894</v>
      </c>
      <c r="K69" s="269"/>
      <c r="M69" s="269"/>
      <c r="N69" s="269"/>
    </row>
    <row r="70" spans="2:14" ht="16.5" thickBot="1" x14ac:dyDescent="0.3">
      <c r="B70" s="629"/>
      <c r="C70" s="635" t="s">
        <v>6</v>
      </c>
      <c r="D70" s="715">
        <v>0.36254847645429367</v>
      </c>
      <c r="E70" s="715">
        <v>0.28243011280039232</v>
      </c>
      <c r="F70" s="715">
        <v>0.34408602150537632</v>
      </c>
      <c r="G70" s="715">
        <v>0.37438423645320201</v>
      </c>
      <c r="H70" s="715">
        <v>0.66921313980137509</v>
      </c>
      <c r="I70" s="715">
        <v>0.37367624810892586</v>
      </c>
      <c r="J70" s="716">
        <v>0.33673469387755106</v>
      </c>
      <c r="K70" s="269"/>
      <c r="M70" s="269"/>
      <c r="N70" s="269"/>
    </row>
    <row r="71" spans="2:14" x14ac:dyDescent="0.25">
      <c r="B71" s="167">
        <v>2022</v>
      </c>
      <c r="C71" s="635" t="s">
        <v>5</v>
      </c>
      <c r="D71" s="715">
        <v>0.63655925844184513</v>
      </c>
      <c r="E71" s="715">
        <v>0.71246756456196725</v>
      </c>
      <c r="F71" s="715">
        <v>0.64737654320987648</v>
      </c>
      <c r="G71" s="715">
        <v>0.65315315315315314</v>
      </c>
      <c r="H71" s="715">
        <v>0.29875518672199169</v>
      </c>
      <c r="I71" s="715">
        <v>0.59057971014492761</v>
      </c>
      <c r="J71" s="716">
        <v>0.63636363636363635</v>
      </c>
      <c r="K71" s="269"/>
      <c r="M71" s="269"/>
      <c r="N71" s="269"/>
    </row>
    <row r="72" spans="2:14" ht="16.5" thickBot="1" x14ac:dyDescent="0.3">
      <c r="B72" s="629"/>
      <c r="C72" s="635" t="s">
        <v>6</v>
      </c>
      <c r="D72" s="715">
        <v>0.36344074155815492</v>
      </c>
      <c r="E72" s="715">
        <v>0.28753243543803286</v>
      </c>
      <c r="F72" s="715">
        <v>0.35262345679012341</v>
      </c>
      <c r="G72" s="715">
        <v>0.34684684684684686</v>
      </c>
      <c r="H72" s="715">
        <v>0.70124481327800836</v>
      </c>
      <c r="I72" s="715">
        <v>0.40942028985507251</v>
      </c>
      <c r="J72" s="716">
        <v>0.36363636363636365</v>
      </c>
      <c r="K72" s="269"/>
      <c r="M72" s="269"/>
      <c r="N72" s="269"/>
    </row>
    <row r="73" spans="2:14" x14ac:dyDescent="0.25">
      <c r="B73" s="167">
        <v>2023</v>
      </c>
      <c r="C73" s="635" t="s">
        <v>5</v>
      </c>
      <c r="D73" s="715">
        <v>0.63912645903932008</v>
      </c>
      <c r="E73" s="715">
        <v>0.71108505122824339</v>
      </c>
      <c r="F73" s="715">
        <v>0.63586206896551722</v>
      </c>
      <c r="G73" s="715">
        <v>0.69491525423728817</v>
      </c>
      <c r="H73" s="715">
        <v>0.53333333333333333</v>
      </c>
      <c r="I73" s="715">
        <v>0.58899923605805948</v>
      </c>
      <c r="J73" s="716">
        <v>0.66137566137566139</v>
      </c>
      <c r="K73" s="269"/>
      <c r="M73" s="269"/>
      <c r="N73" s="269"/>
    </row>
    <row r="74" spans="2:14" ht="16.5" thickBot="1" x14ac:dyDescent="0.3">
      <c r="B74" s="629"/>
      <c r="C74" s="635" t="s">
        <v>6</v>
      </c>
      <c r="D74" s="715">
        <v>0.36087354096067992</v>
      </c>
      <c r="E74" s="715">
        <v>0.28891494877175661</v>
      </c>
      <c r="F74" s="715">
        <v>0.36413793103448278</v>
      </c>
      <c r="G74" s="715">
        <v>0.30508474576271183</v>
      </c>
      <c r="H74" s="715">
        <v>0.46666666666666662</v>
      </c>
      <c r="I74" s="715">
        <v>0.41100076394194041</v>
      </c>
      <c r="J74" s="716">
        <v>0.33862433862433861</v>
      </c>
      <c r="K74" s="269"/>
      <c r="M74" s="271"/>
      <c r="N74" s="271"/>
    </row>
    <row r="75" spans="2:14" x14ac:dyDescent="0.25">
      <c r="B75" s="167">
        <v>2024</v>
      </c>
      <c r="C75" s="635" t="s">
        <v>5</v>
      </c>
      <c r="D75" s="715">
        <v>0.63718481573843166</v>
      </c>
      <c r="E75" s="715">
        <v>0.70437515107565873</v>
      </c>
      <c r="F75" s="715">
        <v>0.6482630272952854</v>
      </c>
      <c r="G75" s="715">
        <v>0.6796875</v>
      </c>
      <c r="H75" s="715">
        <v>0.56321839080459768</v>
      </c>
      <c r="I75" s="715">
        <v>0.59837278106508873</v>
      </c>
      <c r="J75" s="716">
        <v>0.70834813499111904</v>
      </c>
      <c r="K75" s="269"/>
      <c r="M75" s="271"/>
      <c r="N75" s="271"/>
    </row>
    <row r="76" spans="2:14" x14ac:dyDescent="0.25">
      <c r="B76" s="632"/>
      <c r="C76" s="636" t="s">
        <v>6</v>
      </c>
      <c r="D76" s="717">
        <v>0.36281518426156828</v>
      </c>
      <c r="E76" s="717">
        <v>0.29562484892434132</v>
      </c>
      <c r="F76" s="717">
        <v>0.35173697270471466</v>
      </c>
      <c r="G76" s="717">
        <v>0.3203125</v>
      </c>
      <c r="H76" s="717">
        <v>0.43678160919540227</v>
      </c>
      <c r="I76" s="717">
        <v>0.40162721893491127</v>
      </c>
      <c r="J76" s="718">
        <v>0.29165186500888102</v>
      </c>
      <c r="K76" s="269"/>
      <c r="M76" s="271"/>
      <c r="N76" s="271"/>
    </row>
    <row r="77" spans="2:14" x14ac:dyDescent="0.25">
      <c r="B77" s="822" t="s">
        <v>771</v>
      </c>
      <c r="C77" s="272"/>
      <c r="D77" s="272"/>
      <c r="M77" s="270"/>
      <c r="N77" s="270"/>
    </row>
    <row r="78" spans="2:14" x14ac:dyDescent="0.25">
      <c r="B78" s="823" t="s">
        <v>1192</v>
      </c>
      <c r="C78" s="272"/>
      <c r="D78" s="272"/>
      <c r="M78" s="270"/>
      <c r="N78" s="270"/>
    </row>
    <row r="79" spans="2:14" x14ac:dyDescent="0.25">
      <c r="B79" s="823" t="s">
        <v>1193</v>
      </c>
      <c r="C79" s="272"/>
      <c r="D79" s="272"/>
      <c r="M79" s="270"/>
      <c r="N79" s="270"/>
    </row>
    <row r="80" spans="2:14" x14ac:dyDescent="0.25">
      <c r="B80" s="823" t="s">
        <v>1191</v>
      </c>
      <c r="C80" s="272"/>
      <c r="D80" s="272"/>
      <c r="M80" s="270"/>
      <c r="N80" s="270"/>
    </row>
    <row r="81" spans="2:14" x14ac:dyDescent="0.25">
      <c r="B81" s="264"/>
      <c r="C81" s="272"/>
      <c r="D81" s="272"/>
      <c r="M81" s="270"/>
      <c r="N81" s="270"/>
    </row>
    <row r="82" spans="2:14" x14ac:dyDescent="0.25">
      <c r="B82" s="261" t="s">
        <v>983</v>
      </c>
      <c r="M82" s="269"/>
      <c r="N82" s="269"/>
    </row>
    <row r="83" spans="2:14" ht="64.5" thickBot="1" x14ac:dyDescent="0.3">
      <c r="B83" s="592" t="s">
        <v>83</v>
      </c>
      <c r="C83" s="592" t="s">
        <v>100</v>
      </c>
      <c r="D83" s="748" t="s">
        <v>1020</v>
      </c>
      <c r="E83" s="748" t="s">
        <v>1019</v>
      </c>
      <c r="F83" s="748" t="s">
        <v>1018</v>
      </c>
      <c r="G83" s="748" t="s">
        <v>66</v>
      </c>
      <c r="H83" s="748" t="s">
        <v>1017</v>
      </c>
      <c r="I83" s="592" t="s">
        <v>75</v>
      </c>
      <c r="J83" s="595" t="s">
        <v>78</v>
      </c>
      <c r="M83" s="269"/>
      <c r="N83" s="269"/>
    </row>
    <row r="84" spans="2:14" x14ac:dyDescent="0.25">
      <c r="B84" s="167">
        <v>2013</v>
      </c>
      <c r="C84" s="635" t="s">
        <v>79</v>
      </c>
      <c r="D84" s="715">
        <v>0.13580719204284622</v>
      </c>
      <c r="E84" s="715">
        <v>5.3374363327674021E-2</v>
      </c>
      <c r="F84" s="715">
        <v>7.858687815428983E-2</v>
      </c>
      <c r="G84" s="715">
        <v>0.1103896103896104</v>
      </c>
      <c r="H84" s="715">
        <v>7.9865926953305591E-2</v>
      </c>
      <c r="I84" s="715">
        <v>0.11787072243346007</v>
      </c>
      <c r="J84" s="716"/>
      <c r="M84" s="269"/>
      <c r="N84" s="269"/>
    </row>
    <row r="85" spans="2:14" x14ac:dyDescent="0.25">
      <c r="B85" s="593"/>
      <c r="C85" s="635" t="s">
        <v>80</v>
      </c>
      <c r="D85" s="715">
        <v>0.2446715488031479</v>
      </c>
      <c r="E85" s="715">
        <v>0.149830220713073</v>
      </c>
      <c r="F85" s="715">
        <v>0.29776496034607064</v>
      </c>
      <c r="G85" s="715">
        <v>0.32467532467532467</v>
      </c>
      <c r="H85" s="715">
        <v>0.16400832177531208</v>
      </c>
      <c r="I85" s="715">
        <v>0.2752851711026616</v>
      </c>
      <c r="J85" s="716"/>
      <c r="M85" s="269"/>
      <c r="N85" s="269"/>
    </row>
    <row r="86" spans="2:14" x14ac:dyDescent="0.25">
      <c r="B86" s="593"/>
      <c r="C86" s="635" t="s">
        <v>81</v>
      </c>
      <c r="D86" s="715">
        <v>0.27992130287463113</v>
      </c>
      <c r="E86" s="715">
        <v>0.23875212224108658</v>
      </c>
      <c r="F86" s="715">
        <v>0.32660418168709443</v>
      </c>
      <c r="G86" s="715">
        <v>0.2792207792207792</v>
      </c>
      <c r="H86" s="715">
        <v>0.27207582061950997</v>
      </c>
      <c r="I86" s="715">
        <v>0.31787072243346004</v>
      </c>
      <c r="J86" s="716"/>
      <c r="M86" s="269"/>
      <c r="N86" s="269"/>
    </row>
    <row r="87" spans="2:14" ht="16.5" thickBot="1" x14ac:dyDescent="0.3">
      <c r="B87" s="637"/>
      <c r="C87" s="635" t="s">
        <v>82</v>
      </c>
      <c r="D87" s="715">
        <v>0.33959995627937478</v>
      </c>
      <c r="E87" s="715">
        <v>0.5580432937181663</v>
      </c>
      <c r="F87" s="715">
        <v>0.29704397981254504</v>
      </c>
      <c r="G87" s="715">
        <v>0.2857142857142857</v>
      </c>
      <c r="H87" s="715">
        <v>0.48404993065187235</v>
      </c>
      <c r="I87" s="715">
        <v>0.28897338403041828</v>
      </c>
      <c r="J87" s="716"/>
      <c r="M87" s="269"/>
      <c r="N87" s="269"/>
    </row>
    <row r="88" spans="2:14" x14ac:dyDescent="0.25">
      <c r="B88" s="167">
        <v>2014</v>
      </c>
      <c r="C88" s="635" t="s">
        <v>79</v>
      </c>
      <c r="D88" s="715">
        <v>0.14063862249346121</v>
      </c>
      <c r="E88" s="715">
        <v>4.5413567725940948E-2</v>
      </c>
      <c r="F88" s="715">
        <v>8.9541547277936964E-2</v>
      </c>
      <c r="G88" s="715">
        <v>6.6666666666666666E-2</v>
      </c>
      <c r="H88" s="715">
        <v>9.3264248704663211E-2</v>
      </c>
      <c r="I88" s="715">
        <v>0.10471204188481677</v>
      </c>
      <c r="J88" s="716"/>
      <c r="M88" s="269"/>
      <c r="N88" s="269"/>
    </row>
    <row r="89" spans="2:14" x14ac:dyDescent="0.25">
      <c r="B89" s="593"/>
      <c r="C89" s="635" t="s">
        <v>80</v>
      </c>
      <c r="D89" s="715">
        <v>0.23664995640802095</v>
      </c>
      <c r="E89" s="715">
        <v>0.13173315303132746</v>
      </c>
      <c r="F89" s="715">
        <v>0.28653295128939826</v>
      </c>
      <c r="G89" s="715">
        <v>0.15555555555555556</v>
      </c>
      <c r="H89" s="715">
        <v>0.14081750143926311</v>
      </c>
      <c r="I89" s="715">
        <v>0.25878833208676144</v>
      </c>
      <c r="J89" s="716"/>
      <c r="M89" s="269"/>
      <c r="N89" s="269"/>
    </row>
    <row r="90" spans="2:14" x14ac:dyDescent="0.25">
      <c r="B90" s="593"/>
      <c r="C90" s="635" t="s">
        <v>81</v>
      </c>
      <c r="D90" s="715">
        <v>0.27953356582388844</v>
      </c>
      <c r="E90" s="715">
        <v>0.22819472616632858</v>
      </c>
      <c r="F90" s="715">
        <v>0.32020057306590255</v>
      </c>
      <c r="G90" s="715">
        <v>0.28888888888888892</v>
      </c>
      <c r="H90" s="715">
        <v>0.26850892343120319</v>
      </c>
      <c r="I90" s="715">
        <v>0.33283470456245323</v>
      </c>
      <c r="J90" s="716"/>
      <c r="M90" s="271"/>
      <c r="N90" s="271"/>
    </row>
    <row r="91" spans="2:14" ht="16.5" thickBot="1" x14ac:dyDescent="0.3">
      <c r="B91" s="637"/>
      <c r="C91" s="635" t="s">
        <v>82</v>
      </c>
      <c r="D91" s="715">
        <v>0.34317785527462946</v>
      </c>
      <c r="E91" s="715">
        <v>0.59465855307640292</v>
      </c>
      <c r="F91" s="715">
        <v>0.30372492836676218</v>
      </c>
      <c r="G91" s="715">
        <v>0.48888888888888893</v>
      </c>
      <c r="H91" s="715">
        <v>0.49740932642487046</v>
      </c>
      <c r="I91" s="715">
        <v>0.30366492146596863</v>
      </c>
      <c r="J91" s="716"/>
      <c r="M91" s="270"/>
      <c r="N91" s="270"/>
    </row>
    <row r="92" spans="2:14" x14ac:dyDescent="0.25">
      <c r="B92" s="167">
        <v>2015</v>
      </c>
      <c r="C92" s="635" t="s">
        <v>79</v>
      </c>
      <c r="D92" s="715">
        <v>0.14806390468453831</v>
      </c>
      <c r="E92" s="715">
        <v>5.0408118243988526E-2</v>
      </c>
      <c r="F92" s="715">
        <v>8.8401697312588401E-2</v>
      </c>
      <c r="G92" s="715">
        <v>5.6994818652849742E-2</v>
      </c>
      <c r="H92" s="715">
        <v>8.8028574720589919E-2</v>
      </c>
      <c r="I92" s="715">
        <v>0.12704918032786888</v>
      </c>
      <c r="J92" s="716"/>
      <c r="M92" s="269"/>
      <c r="N92" s="269"/>
    </row>
    <row r="93" spans="2:14" x14ac:dyDescent="0.25">
      <c r="B93" s="593"/>
      <c r="C93" s="635" t="s">
        <v>80</v>
      </c>
      <c r="D93" s="715">
        <v>0.23476848090982941</v>
      </c>
      <c r="E93" s="715">
        <v>0.14692256783587029</v>
      </c>
      <c r="F93" s="715">
        <v>0.28712871287128716</v>
      </c>
      <c r="G93" s="715">
        <v>0.25906735751295334</v>
      </c>
      <c r="H93" s="715">
        <v>0.15554787417905289</v>
      </c>
      <c r="I93" s="715">
        <v>0.25136612021857924</v>
      </c>
      <c r="J93" s="716"/>
      <c r="M93" s="269"/>
      <c r="N93" s="269"/>
    </row>
    <row r="94" spans="2:14" x14ac:dyDescent="0.25">
      <c r="B94" s="593"/>
      <c r="C94" s="635" t="s">
        <v>81</v>
      </c>
      <c r="D94" s="715">
        <v>0.28291362036284862</v>
      </c>
      <c r="E94" s="715">
        <v>0.25126847562320759</v>
      </c>
      <c r="F94" s="715">
        <v>0.33663366336633666</v>
      </c>
      <c r="G94" s="715">
        <v>0.30051813471502586</v>
      </c>
      <c r="H94" s="715">
        <v>0.28229058647309596</v>
      </c>
      <c r="I94" s="715">
        <v>0.33196721311475413</v>
      </c>
      <c r="J94" s="716"/>
      <c r="M94" s="269"/>
      <c r="N94" s="269"/>
    </row>
    <row r="95" spans="2:14" ht="16.5" thickBot="1" x14ac:dyDescent="0.3">
      <c r="B95" s="637"/>
      <c r="C95" s="635" t="s">
        <v>82</v>
      </c>
      <c r="D95" s="715">
        <v>0.33425399404278366</v>
      </c>
      <c r="E95" s="715">
        <v>0.55140083829693365</v>
      </c>
      <c r="F95" s="715">
        <v>0.28783592644978784</v>
      </c>
      <c r="G95" s="715">
        <v>0.3834196891191709</v>
      </c>
      <c r="H95" s="715">
        <v>0.47413296462726118</v>
      </c>
      <c r="I95" s="715">
        <v>0.2896174863387978</v>
      </c>
      <c r="J95" s="716"/>
      <c r="M95" s="269"/>
      <c r="N95" s="269"/>
    </row>
    <row r="96" spans="2:14" x14ac:dyDescent="0.25">
      <c r="B96" s="167">
        <v>2016</v>
      </c>
      <c r="C96" s="635" t="s">
        <v>79</v>
      </c>
      <c r="D96" s="715">
        <v>0.14542141852083371</v>
      </c>
      <c r="E96" s="715">
        <v>5.3805191923674285E-2</v>
      </c>
      <c r="F96" s="715">
        <v>7.3407202216066489E-2</v>
      </c>
      <c r="G96" s="715">
        <v>3.6529680365296802E-2</v>
      </c>
      <c r="H96" s="715">
        <v>8.9719842556147261E-2</v>
      </c>
      <c r="I96" s="715">
        <v>0.11502199874292897</v>
      </c>
      <c r="J96" s="716"/>
      <c r="M96" s="269"/>
      <c r="N96" s="269"/>
    </row>
    <row r="97" spans="2:14" x14ac:dyDescent="0.25">
      <c r="B97" s="593"/>
      <c r="C97" s="635" t="s">
        <v>80</v>
      </c>
      <c r="D97" s="715">
        <v>0.22915858237495662</v>
      </c>
      <c r="E97" s="715">
        <v>0.14832482804526292</v>
      </c>
      <c r="F97" s="715">
        <v>0.28393351800554018</v>
      </c>
      <c r="G97" s="715">
        <v>0.23744292237442921</v>
      </c>
      <c r="H97" s="715">
        <v>0.15836999305394767</v>
      </c>
      <c r="I97" s="715">
        <v>0.2558139534883721</v>
      </c>
      <c r="J97" s="716"/>
      <c r="M97" s="273"/>
      <c r="N97" s="273"/>
    </row>
    <row r="98" spans="2:14" x14ac:dyDescent="0.25">
      <c r="B98" s="593"/>
      <c r="C98" s="635" t="s">
        <v>81</v>
      </c>
      <c r="D98" s="715">
        <v>0.29057875198226074</v>
      </c>
      <c r="E98" s="715">
        <v>0.25626802751275796</v>
      </c>
      <c r="F98" s="715">
        <v>0.37188365650969529</v>
      </c>
      <c r="G98" s="715">
        <v>0.36986301369863012</v>
      </c>
      <c r="H98" s="715">
        <v>0.28143088677934708</v>
      </c>
      <c r="I98" s="715">
        <v>0.32998114393463235</v>
      </c>
      <c r="J98" s="716"/>
      <c r="M98" s="269"/>
      <c r="N98" s="269"/>
    </row>
    <row r="99" spans="2:14" ht="16.5" thickBot="1" x14ac:dyDescent="0.3">
      <c r="B99" s="637"/>
      <c r="C99" s="635" t="s">
        <v>82</v>
      </c>
      <c r="D99" s="715">
        <v>0.33484124712194885</v>
      </c>
      <c r="E99" s="715">
        <v>0.54160195251830479</v>
      </c>
      <c r="F99" s="715">
        <v>0.27077562326869808</v>
      </c>
      <c r="G99" s="715">
        <v>0.35616438356164382</v>
      </c>
      <c r="H99" s="715">
        <v>0.47047927761055802</v>
      </c>
      <c r="I99" s="715">
        <v>0.29918290383406659</v>
      </c>
      <c r="J99" s="716"/>
      <c r="M99" s="269"/>
      <c r="N99" s="269"/>
    </row>
    <row r="100" spans="2:14" x14ac:dyDescent="0.25">
      <c r="B100" s="167">
        <v>2017</v>
      </c>
      <c r="C100" s="635" t="s">
        <v>79</v>
      </c>
      <c r="D100" s="715">
        <v>0.14847722567361166</v>
      </c>
      <c r="E100" s="715">
        <v>3.7004625578197274E-2</v>
      </c>
      <c r="F100" s="715">
        <v>7.4277854195323248E-2</v>
      </c>
      <c r="G100" s="715">
        <v>7.3891625615763554E-2</v>
      </c>
      <c r="H100" s="715">
        <v>0.49848942598187307</v>
      </c>
      <c r="I100" s="715">
        <v>0.10711864406779661</v>
      </c>
      <c r="J100" s="716"/>
      <c r="M100" s="269"/>
      <c r="N100" s="269"/>
    </row>
    <row r="101" spans="2:14" x14ac:dyDescent="0.25">
      <c r="B101" s="593"/>
      <c r="C101" s="635" t="s">
        <v>80</v>
      </c>
      <c r="D101" s="715">
        <v>0.22374558441419501</v>
      </c>
      <c r="E101" s="715">
        <v>0.13757969746218277</v>
      </c>
      <c r="F101" s="715">
        <v>0.25928473177441541</v>
      </c>
      <c r="G101" s="715">
        <v>0.18719211822660101</v>
      </c>
      <c r="H101" s="715">
        <v>0.39803625377643498</v>
      </c>
      <c r="I101" s="715">
        <v>0.24067796610169492</v>
      </c>
      <c r="J101" s="716"/>
      <c r="M101" s="271"/>
      <c r="N101" s="271"/>
    </row>
    <row r="102" spans="2:14" x14ac:dyDescent="0.25">
      <c r="B102" s="593"/>
      <c r="C102" s="635" t="s">
        <v>81</v>
      </c>
      <c r="D102" s="715">
        <v>0.29776941723913308</v>
      </c>
      <c r="E102" s="715">
        <v>0.28578572321540191</v>
      </c>
      <c r="F102" s="715">
        <v>0.37414030261348002</v>
      </c>
      <c r="G102" s="715">
        <v>0.35960591133004927</v>
      </c>
      <c r="H102" s="715">
        <v>8.8368580060422947E-2</v>
      </c>
      <c r="I102" s="715">
        <v>0.36338983050847462</v>
      </c>
      <c r="J102" s="716"/>
      <c r="M102" s="270"/>
      <c r="N102" s="270"/>
    </row>
    <row r="103" spans="2:14" ht="16.5" thickBot="1" x14ac:dyDescent="0.3">
      <c r="B103" s="637"/>
      <c r="C103" s="635" t="s">
        <v>82</v>
      </c>
      <c r="D103" s="715">
        <v>0.3300077726730602</v>
      </c>
      <c r="E103" s="715">
        <v>0.53962995374421796</v>
      </c>
      <c r="F103" s="715">
        <v>0.29229711141678127</v>
      </c>
      <c r="G103" s="715">
        <v>0.37931034482758619</v>
      </c>
      <c r="H103" s="715">
        <v>1.5105740181268881E-2</v>
      </c>
      <c r="I103" s="715">
        <v>0.2888135593220339</v>
      </c>
      <c r="J103" s="716"/>
      <c r="M103" s="269"/>
      <c r="N103" s="269"/>
    </row>
    <row r="104" spans="2:14" x14ac:dyDescent="0.25">
      <c r="B104" s="167">
        <v>2018</v>
      </c>
      <c r="C104" s="635" t="s">
        <v>79</v>
      </c>
      <c r="D104" s="715">
        <v>0.14768495358790507</v>
      </c>
      <c r="E104" s="715">
        <v>3.8991775634577834E-2</v>
      </c>
      <c r="F104" s="715">
        <v>6.7035245335176227E-2</v>
      </c>
      <c r="G104" s="715">
        <v>3.9603960396039604E-2</v>
      </c>
      <c r="H104" s="715">
        <v>0.5003739715781601</v>
      </c>
      <c r="I104" s="715">
        <v>0.11928571428571427</v>
      </c>
      <c r="J104" s="716">
        <v>0.14285714285714288</v>
      </c>
      <c r="M104" s="269"/>
      <c r="N104" s="269"/>
    </row>
    <row r="105" spans="2:14" x14ac:dyDescent="0.25">
      <c r="B105" s="593"/>
      <c r="C105" s="635" t="s">
        <v>80</v>
      </c>
      <c r="D105" s="715">
        <v>0.21872047134678449</v>
      </c>
      <c r="E105" s="715">
        <v>0.14259511271522393</v>
      </c>
      <c r="F105" s="715">
        <v>0.24187975120939875</v>
      </c>
      <c r="G105" s="715">
        <v>0.24257425742574257</v>
      </c>
      <c r="H105" s="715">
        <v>0.38519072550486166</v>
      </c>
      <c r="I105" s="715">
        <v>0.2207142857142857</v>
      </c>
      <c r="J105" s="716">
        <v>7.1428571428571438E-2</v>
      </c>
      <c r="M105" s="274"/>
      <c r="N105" s="274"/>
    </row>
    <row r="106" spans="2:14" x14ac:dyDescent="0.25">
      <c r="B106" s="593"/>
      <c r="C106" s="635" t="s">
        <v>81</v>
      </c>
      <c r="D106" s="715">
        <v>0.31960424656772835</v>
      </c>
      <c r="E106" s="715">
        <v>0.30075143482634159</v>
      </c>
      <c r="F106" s="715">
        <v>0.41257774706288869</v>
      </c>
      <c r="G106" s="715">
        <v>0.36633663366336633</v>
      </c>
      <c r="H106" s="715">
        <v>9.4240837696335081E-2</v>
      </c>
      <c r="I106" s="715">
        <v>0.39714285714285713</v>
      </c>
      <c r="J106" s="716">
        <v>0.32142857142857145</v>
      </c>
      <c r="M106" s="269"/>
      <c r="N106" s="269"/>
    </row>
    <row r="107" spans="2:14" ht="16.5" thickBot="1" x14ac:dyDescent="0.3">
      <c r="B107" s="637"/>
      <c r="C107" s="635" t="s">
        <v>82</v>
      </c>
      <c r="D107" s="715">
        <v>0.31399032849758213</v>
      </c>
      <c r="E107" s="715">
        <v>0.51766167682385655</v>
      </c>
      <c r="F107" s="715">
        <v>0.27850725639253626</v>
      </c>
      <c r="G107" s="715">
        <v>0.35148514851485146</v>
      </c>
      <c r="H107" s="715">
        <v>2.0194465220643231E-2</v>
      </c>
      <c r="I107" s="715">
        <v>0.26285714285714284</v>
      </c>
      <c r="J107" s="716">
        <v>0.4642857142857143</v>
      </c>
      <c r="M107" s="274"/>
      <c r="N107" s="274"/>
    </row>
    <row r="108" spans="2:14" x14ac:dyDescent="0.25">
      <c r="B108" s="167">
        <v>2019</v>
      </c>
      <c r="C108" s="635" t="s">
        <v>79</v>
      </c>
      <c r="D108" s="715">
        <v>0.14200307152259761</v>
      </c>
      <c r="E108" s="715">
        <v>3.8735503620415612E-2</v>
      </c>
      <c r="F108" s="715">
        <v>5.6578947368421055E-2</v>
      </c>
      <c r="G108" s="715">
        <v>3.7037037037037035E-2</v>
      </c>
      <c r="H108" s="715">
        <v>0.51211884284597342</v>
      </c>
      <c r="I108" s="715">
        <v>0.11536197763390228</v>
      </c>
      <c r="J108" s="716">
        <v>0.12408759124087591</v>
      </c>
      <c r="M108" s="269"/>
      <c r="N108" s="269"/>
    </row>
    <row r="109" spans="2:14" x14ac:dyDescent="0.25">
      <c r="B109" s="593"/>
      <c r="C109" s="635" t="s">
        <v>80</v>
      </c>
      <c r="D109" s="715">
        <v>0.21127687582272928</v>
      </c>
      <c r="E109" s="715">
        <v>0.13692823924177311</v>
      </c>
      <c r="F109" s="715">
        <v>0.20065789473684209</v>
      </c>
      <c r="G109" s="715">
        <v>0.27160493827160492</v>
      </c>
      <c r="H109" s="715">
        <v>0.3870211102423769</v>
      </c>
      <c r="I109" s="715">
        <v>0.22895821071218361</v>
      </c>
      <c r="J109" s="716">
        <v>0.13138686131386862</v>
      </c>
      <c r="M109" s="274"/>
      <c r="N109" s="274"/>
    </row>
    <row r="110" spans="2:14" x14ac:dyDescent="0.25">
      <c r="B110" s="593"/>
      <c r="C110" s="635" t="s">
        <v>81</v>
      </c>
      <c r="D110" s="715">
        <v>0.33742869679684068</v>
      </c>
      <c r="E110" s="715">
        <v>0.31641843762877492</v>
      </c>
      <c r="F110" s="715">
        <v>0.43026315789473685</v>
      </c>
      <c r="G110" s="715">
        <v>0.46296296296296291</v>
      </c>
      <c r="H110" s="715">
        <v>9.5387021110242373E-2</v>
      </c>
      <c r="I110" s="715">
        <v>0.38964096527369035</v>
      </c>
      <c r="J110" s="716">
        <v>0.37956204379562047</v>
      </c>
      <c r="M110" s="269"/>
      <c r="N110" s="269"/>
    </row>
    <row r="111" spans="2:14" ht="16.5" thickBot="1" x14ac:dyDescent="0.3">
      <c r="B111" s="637"/>
      <c r="C111" s="635" t="s">
        <v>82</v>
      </c>
      <c r="D111" s="715">
        <v>0.30929135585783235</v>
      </c>
      <c r="E111" s="715">
        <v>0.50791781950903636</v>
      </c>
      <c r="F111" s="715">
        <v>0.3125</v>
      </c>
      <c r="G111" s="715">
        <v>0.22839506172839508</v>
      </c>
      <c r="H111" s="715">
        <v>5.4730258014073496E-3</v>
      </c>
      <c r="I111" s="715">
        <v>0.26603884638022363</v>
      </c>
      <c r="J111" s="716">
        <v>0.36496350364963503</v>
      </c>
      <c r="M111" s="269"/>
      <c r="N111" s="269"/>
    </row>
    <row r="112" spans="2:14" x14ac:dyDescent="0.25">
      <c r="B112" s="167">
        <v>2020</v>
      </c>
      <c r="C112" s="635" t="s">
        <v>79</v>
      </c>
      <c r="D112" s="715">
        <v>0.14845325191543293</v>
      </c>
      <c r="E112" s="715">
        <v>3.8896012700738843E-2</v>
      </c>
      <c r="F112" s="715">
        <v>6.097560975609756E-2</v>
      </c>
      <c r="G112" s="715">
        <v>2.3809523809523808E-2</v>
      </c>
      <c r="H112" s="715">
        <v>0.51515151515151514</v>
      </c>
      <c r="I112" s="715">
        <v>0.12751677852348994</v>
      </c>
      <c r="J112" s="716">
        <v>0.13815789473684212</v>
      </c>
      <c r="M112" s="271"/>
      <c r="N112" s="271"/>
    </row>
    <row r="113" spans="2:14" x14ac:dyDescent="0.25">
      <c r="B113" s="593"/>
      <c r="C113" s="635" t="s">
        <v>80</v>
      </c>
      <c r="D113" s="715">
        <v>0.21285788351863588</v>
      </c>
      <c r="E113" s="715">
        <v>0.14306649569518229</v>
      </c>
      <c r="F113" s="715">
        <v>0.24491869918699188</v>
      </c>
      <c r="G113" s="715">
        <v>0.26190476190476192</v>
      </c>
      <c r="H113" s="715">
        <v>0.38030303030303031</v>
      </c>
      <c r="I113" s="715">
        <v>0.16107382550335572</v>
      </c>
      <c r="J113" s="716">
        <v>0.1710526315789474</v>
      </c>
      <c r="M113" s="270"/>
      <c r="N113" s="270"/>
    </row>
    <row r="114" spans="2:14" x14ac:dyDescent="0.25">
      <c r="B114" s="593"/>
      <c r="C114" s="635" t="s">
        <v>81</v>
      </c>
      <c r="D114" s="715">
        <v>0.33890201048447494</v>
      </c>
      <c r="E114" s="715">
        <v>0.33034133235635343</v>
      </c>
      <c r="F114" s="715">
        <v>0.42073170731707316</v>
      </c>
      <c r="G114" s="715">
        <v>0.42857142857142855</v>
      </c>
      <c r="H114" s="715">
        <v>9.6212121212121207E-2</v>
      </c>
      <c r="I114" s="715">
        <v>0.39597315436241615</v>
      </c>
      <c r="J114" s="716">
        <v>0.40789473684210525</v>
      </c>
    </row>
    <row r="115" spans="2:14" ht="16.5" thickBot="1" x14ac:dyDescent="0.3">
      <c r="B115" s="637"/>
      <c r="C115" s="635" t="s">
        <v>82</v>
      </c>
      <c r="D115" s="715">
        <v>0.29978685408145628</v>
      </c>
      <c r="E115" s="715">
        <v>0.48769615924772552</v>
      </c>
      <c r="F115" s="715">
        <v>0.2733739837398374</v>
      </c>
      <c r="G115" s="715">
        <v>0.2857142857142857</v>
      </c>
      <c r="H115" s="715">
        <v>8.3333333333333332E-3</v>
      </c>
      <c r="I115" s="715">
        <v>0.31543624161073824</v>
      </c>
      <c r="J115" s="716">
        <v>0.28289473684210525</v>
      </c>
    </row>
    <row r="116" spans="2:14" x14ac:dyDescent="0.25">
      <c r="B116" s="167">
        <v>2021</v>
      </c>
      <c r="C116" s="635" t="s">
        <v>79</v>
      </c>
      <c r="D116" s="715">
        <v>0.14326869806094183</v>
      </c>
      <c r="E116" s="715">
        <v>3.9970573810691516E-2</v>
      </c>
      <c r="F116" s="715">
        <v>5.4590570719602979E-2</v>
      </c>
      <c r="G116" s="715">
        <v>3.4482758620689655E-2</v>
      </c>
      <c r="H116" s="715">
        <v>0.52253628724216961</v>
      </c>
      <c r="I116" s="715">
        <v>0.1006051437216339</v>
      </c>
      <c r="J116" s="716">
        <v>7.6530612244897961E-2</v>
      </c>
    </row>
    <row r="117" spans="2:14" x14ac:dyDescent="0.25">
      <c r="B117" s="593"/>
      <c r="C117" s="635" t="s">
        <v>80</v>
      </c>
      <c r="D117" s="715">
        <v>0.22332409972299166</v>
      </c>
      <c r="E117" s="715">
        <v>0.14909269249632173</v>
      </c>
      <c r="F117" s="715">
        <v>0.22497932175351529</v>
      </c>
      <c r="G117" s="715">
        <v>0.24137931034482757</v>
      </c>
      <c r="H117" s="715">
        <v>0.38044308632543922</v>
      </c>
      <c r="I117" s="715">
        <v>0.21785173978819969</v>
      </c>
      <c r="J117" s="716">
        <v>0.20918367346938777</v>
      </c>
    </row>
    <row r="118" spans="2:14" x14ac:dyDescent="0.25">
      <c r="B118" s="593"/>
      <c r="C118" s="635" t="s">
        <v>81</v>
      </c>
      <c r="D118" s="715">
        <v>0.3464819944598338</v>
      </c>
      <c r="E118" s="715">
        <v>0.34563511525257484</v>
      </c>
      <c r="F118" s="715">
        <v>0.44995864350703058</v>
      </c>
      <c r="G118" s="715">
        <v>0.47783251231527096</v>
      </c>
      <c r="H118" s="715">
        <v>9.0145148968678368E-2</v>
      </c>
      <c r="I118" s="715">
        <v>0.39636913767019671</v>
      </c>
      <c r="J118" s="716">
        <v>0.39285714285714285</v>
      </c>
    </row>
    <row r="119" spans="2:14" ht="16.5" thickBot="1" x14ac:dyDescent="0.3">
      <c r="B119" s="637"/>
      <c r="C119" s="635" t="s">
        <v>82</v>
      </c>
      <c r="D119" s="715">
        <v>0.2869252077562327</v>
      </c>
      <c r="E119" s="715">
        <v>0.46530161844041196</v>
      </c>
      <c r="F119" s="715">
        <v>0.27047146401985112</v>
      </c>
      <c r="G119" s="715">
        <v>0.24630541871921183</v>
      </c>
      <c r="H119" s="715">
        <v>6.8754774637127579E-3</v>
      </c>
      <c r="I119" s="715">
        <v>0.28517397881996975</v>
      </c>
      <c r="J119" s="716">
        <v>0.32142857142857145</v>
      </c>
    </row>
    <row r="120" spans="2:14" x14ac:dyDescent="0.25">
      <c r="B120" s="167">
        <v>2022</v>
      </c>
      <c r="C120" s="635" t="s">
        <v>79</v>
      </c>
      <c r="D120" s="715">
        <v>0.13931803133966011</v>
      </c>
      <c r="E120" s="715">
        <v>4.0219943160756208E-2</v>
      </c>
      <c r="F120" s="715">
        <v>5.7870370370370364E-2</v>
      </c>
      <c r="G120" s="715">
        <v>5.405405405405405E-2</v>
      </c>
      <c r="H120" s="715">
        <v>0.52973720608575381</v>
      </c>
      <c r="I120" s="715">
        <v>0.1072463768115942</v>
      </c>
      <c r="J120" s="716">
        <v>8.0808080808080815E-2</v>
      </c>
    </row>
    <row r="121" spans="2:14" x14ac:dyDescent="0.25">
      <c r="B121" s="593"/>
      <c r="C121" s="635" t="s">
        <v>80</v>
      </c>
      <c r="D121" s="715">
        <v>0.21672919885235045</v>
      </c>
      <c r="E121" s="715">
        <v>0.14537254417397752</v>
      </c>
      <c r="F121" s="715">
        <v>0.2013888888888889</v>
      </c>
      <c r="G121" s="715">
        <v>0.21171171171171171</v>
      </c>
      <c r="H121" s="715">
        <v>0.36237897648686029</v>
      </c>
      <c r="I121" s="715">
        <v>0.21159420289855074</v>
      </c>
      <c r="J121" s="716">
        <v>0.18686868686868688</v>
      </c>
    </row>
    <row r="122" spans="2:14" x14ac:dyDescent="0.25">
      <c r="B122" s="593"/>
      <c r="C122" s="635" t="s">
        <v>81</v>
      </c>
      <c r="D122" s="715">
        <v>0.36691679540940192</v>
      </c>
      <c r="E122" s="715">
        <v>0.36778697639935748</v>
      </c>
      <c r="F122" s="715">
        <v>0.4621913580246913</v>
      </c>
      <c r="G122" s="715">
        <v>0.45045045045045046</v>
      </c>
      <c r="H122" s="715">
        <v>9.6818810511756587E-2</v>
      </c>
      <c r="I122" s="715">
        <v>0.43478260869565216</v>
      </c>
      <c r="J122" s="716">
        <v>0.36363636363636365</v>
      </c>
    </row>
    <row r="123" spans="2:14" ht="16.5" thickBot="1" x14ac:dyDescent="0.3">
      <c r="B123" s="637"/>
      <c r="C123" s="635" t="s">
        <v>82</v>
      </c>
      <c r="D123" s="715">
        <v>0.27703597439858751</v>
      </c>
      <c r="E123" s="715">
        <v>0.44662053626590881</v>
      </c>
      <c r="F123" s="715">
        <v>0.27854938271604934</v>
      </c>
      <c r="G123" s="715">
        <v>0.28378378378378377</v>
      </c>
      <c r="H123" s="715">
        <v>1.1065006915629323E-2</v>
      </c>
      <c r="I123" s="715">
        <v>0.24637681159420288</v>
      </c>
      <c r="J123" s="716">
        <v>0.36868686868686873</v>
      </c>
    </row>
    <row r="124" spans="2:14" x14ac:dyDescent="0.25">
      <c r="B124" s="167">
        <v>2023</v>
      </c>
      <c r="C124" s="635" t="s">
        <v>79</v>
      </c>
      <c r="D124" s="715">
        <v>0.13657145930826745</v>
      </c>
      <c r="E124" s="715">
        <v>4.0550549314899396E-2</v>
      </c>
      <c r="F124" s="715">
        <v>4.8965517241379306E-2</v>
      </c>
      <c r="G124" s="715">
        <v>8.050847457627118E-2</v>
      </c>
      <c r="H124" s="715">
        <v>0.13333333333333333</v>
      </c>
      <c r="I124" s="715">
        <v>0.10007639419404125</v>
      </c>
      <c r="J124" s="716">
        <v>0.12698412698412698</v>
      </c>
    </row>
    <row r="125" spans="2:14" x14ac:dyDescent="0.25">
      <c r="B125" s="593"/>
      <c r="C125" s="635" t="s">
        <v>80</v>
      </c>
      <c r="D125" s="715">
        <v>0.20875692539400784</v>
      </c>
      <c r="E125" s="715">
        <v>0.14140229601283794</v>
      </c>
      <c r="F125" s="715">
        <v>0.19724137931034483</v>
      </c>
      <c r="G125" s="715">
        <v>0.17372881355932204</v>
      </c>
      <c r="H125" s="715">
        <v>0.41333333333333327</v>
      </c>
      <c r="I125" s="715">
        <v>0.22383498854087086</v>
      </c>
      <c r="J125" s="716">
        <v>0.22222222222222221</v>
      </c>
    </row>
    <row r="126" spans="2:14" x14ac:dyDescent="0.25">
      <c r="B126" s="593"/>
      <c r="C126" s="635" t="s">
        <v>81</v>
      </c>
      <c r="D126" s="715">
        <v>0.38405680167823142</v>
      </c>
      <c r="E126" s="715">
        <v>0.37464510554252561</v>
      </c>
      <c r="F126" s="715">
        <v>0.4806896551724138</v>
      </c>
      <c r="G126" s="715">
        <v>0.46186440677966095</v>
      </c>
      <c r="H126" s="715">
        <v>0.41333333333333327</v>
      </c>
      <c r="I126" s="715">
        <v>0.43697478991596639</v>
      </c>
      <c r="J126" s="716">
        <v>0.37566137566137564</v>
      </c>
    </row>
    <row r="127" spans="2:14" ht="16.5" thickBot="1" x14ac:dyDescent="0.3">
      <c r="B127" s="637"/>
      <c r="C127" s="635" t="s">
        <v>82</v>
      </c>
      <c r="D127" s="715">
        <v>0.2706148136194933</v>
      </c>
      <c r="E127" s="715">
        <v>0.44340204912973713</v>
      </c>
      <c r="F127" s="715">
        <v>0.27310344827586208</v>
      </c>
      <c r="G127" s="715">
        <v>0.28389830508474573</v>
      </c>
      <c r="H127" s="715">
        <v>0.04</v>
      </c>
      <c r="I127" s="715">
        <v>0.23911382734912145</v>
      </c>
      <c r="J127" s="716">
        <v>0.27513227513227512</v>
      </c>
    </row>
    <row r="128" spans="2:14" x14ac:dyDescent="0.25">
      <c r="B128" s="167">
        <v>2024</v>
      </c>
      <c r="C128" s="635" t="s">
        <v>79</v>
      </c>
      <c r="D128" s="715">
        <v>0.13471875865890831</v>
      </c>
      <c r="E128" s="715">
        <v>3.7527193618564179E-2</v>
      </c>
      <c r="F128" s="715">
        <v>4.156327543424318E-2</v>
      </c>
      <c r="G128" s="715">
        <v>6.25E-2</v>
      </c>
      <c r="H128" s="715">
        <v>0.12643678160919539</v>
      </c>
      <c r="I128" s="715">
        <v>9.2455621301775148E-2</v>
      </c>
      <c r="J128" s="716">
        <v>9.8401420959147418E-2</v>
      </c>
    </row>
    <row r="129" spans="2:10" x14ac:dyDescent="0.25">
      <c r="B129" s="593"/>
      <c r="C129" s="635" t="s">
        <v>80</v>
      </c>
      <c r="D129" s="715">
        <v>0.20011083402604601</v>
      </c>
      <c r="E129" s="715">
        <v>0.14195068890500362</v>
      </c>
      <c r="F129" s="715">
        <v>0.18548387096774197</v>
      </c>
      <c r="G129" s="715">
        <v>0.234375</v>
      </c>
      <c r="H129" s="715">
        <v>0.42528735632183901</v>
      </c>
      <c r="I129" s="715">
        <v>0.19082840236686391</v>
      </c>
      <c r="J129" s="716">
        <v>0.22166962699822379</v>
      </c>
    </row>
    <row r="130" spans="2:10" x14ac:dyDescent="0.25">
      <c r="B130" s="593"/>
      <c r="C130" s="635" t="s">
        <v>81</v>
      </c>
      <c r="D130" s="715">
        <v>0.371571072319202</v>
      </c>
      <c r="E130" s="715">
        <v>0.35883490452018374</v>
      </c>
      <c r="F130" s="715">
        <v>0.47890818858560796</v>
      </c>
      <c r="G130" s="715">
        <v>0.359375</v>
      </c>
      <c r="H130" s="715">
        <v>0.40229885057471265</v>
      </c>
      <c r="I130" s="715">
        <v>0.4223372781065089</v>
      </c>
      <c r="J130" s="716">
        <v>0.35985790408525753</v>
      </c>
    </row>
    <row r="131" spans="2:10" x14ac:dyDescent="0.25">
      <c r="B131" s="593"/>
      <c r="C131" s="636" t="s">
        <v>82</v>
      </c>
      <c r="D131" s="717">
        <v>0.29359933499584373</v>
      </c>
      <c r="E131" s="717">
        <v>0.46168721295624848</v>
      </c>
      <c r="F131" s="717">
        <v>0.29404466501240695</v>
      </c>
      <c r="G131" s="717">
        <v>0.34375</v>
      </c>
      <c r="H131" s="717">
        <v>4.5977011494252873E-2</v>
      </c>
      <c r="I131" s="717">
        <v>0.29437869822485208</v>
      </c>
      <c r="J131" s="718">
        <v>0.32007104795737124</v>
      </c>
    </row>
    <row r="132" spans="2:10" x14ac:dyDescent="0.25">
      <c r="B132" s="822" t="s">
        <v>771</v>
      </c>
    </row>
    <row r="133" spans="2:10" x14ac:dyDescent="0.25">
      <c r="B133" s="823" t="s">
        <v>1192</v>
      </c>
    </row>
    <row r="134" spans="2:10" x14ac:dyDescent="0.25">
      <c r="B134" s="823" t="s">
        <v>1193</v>
      </c>
    </row>
    <row r="135" spans="2:10" x14ac:dyDescent="0.25">
      <c r="B135" s="823" t="s">
        <v>1191</v>
      </c>
    </row>
    <row r="136" spans="2:10" x14ac:dyDescent="0.25">
      <c r="B136" s="264"/>
    </row>
    <row r="137" spans="2:10" ht="18" x14ac:dyDescent="0.25">
      <c r="B137" s="261" t="s">
        <v>984</v>
      </c>
    </row>
    <row r="138" spans="2:10" ht="51.75" thickBot="1" x14ac:dyDescent="0.3">
      <c r="B138" s="592"/>
      <c r="C138" s="748" t="s">
        <v>1020</v>
      </c>
      <c r="D138" s="748" t="s">
        <v>1019</v>
      </c>
      <c r="E138" s="748" t="s">
        <v>1018</v>
      </c>
      <c r="F138" s="748" t="s">
        <v>66</v>
      </c>
      <c r="G138" s="748" t="s">
        <v>1017</v>
      </c>
      <c r="H138" s="592" t="s">
        <v>75</v>
      </c>
      <c r="I138" s="595" t="s">
        <v>78</v>
      </c>
    </row>
    <row r="139" spans="2:10" x14ac:dyDescent="0.25">
      <c r="B139" s="167">
        <v>2011</v>
      </c>
      <c r="C139" s="160">
        <v>4389</v>
      </c>
      <c r="D139" s="160">
        <v>8238</v>
      </c>
      <c r="E139" s="160">
        <v>226</v>
      </c>
      <c r="F139" s="160">
        <v>230</v>
      </c>
      <c r="G139" s="160">
        <v>414</v>
      </c>
      <c r="H139" s="160">
        <v>149</v>
      </c>
      <c r="I139" s="305"/>
    </row>
    <row r="140" spans="2:10" ht="26.25" thickBot="1" x14ac:dyDescent="0.3">
      <c r="B140" s="638" t="s">
        <v>622</v>
      </c>
      <c r="C140" s="630"/>
      <c r="D140" s="630"/>
      <c r="E140" s="630"/>
      <c r="F140" s="630"/>
      <c r="G140" s="630"/>
      <c r="H140" s="630"/>
      <c r="I140" s="631"/>
    </row>
    <row r="141" spans="2:10" x14ac:dyDescent="0.25">
      <c r="B141" s="167">
        <v>2012</v>
      </c>
      <c r="C141" s="160">
        <v>4271.6000000000004</v>
      </c>
      <c r="D141" s="160">
        <v>9692.2999999999993</v>
      </c>
      <c r="E141" s="160">
        <v>228.54</v>
      </c>
      <c r="F141" s="160">
        <v>187</v>
      </c>
      <c r="G141" s="160">
        <v>1824.8</v>
      </c>
      <c r="H141" s="160">
        <v>112.3</v>
      </c>
      <c r="I141" s="305"/>
    </row>
    <row r="142" spans="2:10" ht="26.25" thickBot="1" x14ac:dyDescent="0.3">
      <c r="B142" s="638" t="s">
        <v>622</v>
      </c>
      <c r="C142" s="630">
        <f t="shared" ref="C142:H142" si="12">IFERROR((C141-C139)/ABS(C139), "")</f>
        <v>-2.674868990658456E-2</v>
      </c>
      <c r="D142" s="630">
        <f t="shared" si="12"/>
        <v>0.17653556688516622</v>
      </c>
      <c r="E142" s="630">
        <f t="shared" si="12"/>
        <v>1.123893805309731E-2</v>
      </c>
      <c r="F142" s="630">
        <f t="shared" si="12"/>
        <v>-0.18695652173913044</v>
      </c>
      <c r="G142" s="630">
        <f t="shared" si="12"/>
        <v>3.4077294685990336</v>
      </c>
      <c r="H142" s="630">
        <f t="shared" si="12"/>
        <v>-0.24630872483221478</v>
      </c>
      <c r="I142" s="631"/>
    </row>
    <row r="143" spans="2:10" x14ac:dyDescent="0.25">
      <c r="B143" s="167">
        <v>2013</v>
      </c>
      <c r="C143" s="160">
        <v>4162.0000000000009</v>
      </c>
      <c r="D143" s="160">
        <v>9804.220000000003</v>
      </c>
      <c r="E143" s="160">
        <v>233.57</v>
      </c>
      <c r="F143" s="160">
        <v>208.01</v>
      </c>
      <c r="G143" s="160">
        <v>1866.79</v>
      </c>
      <c r="H143" s="160">
        <v>110.35</v>
      </c>
      <c r="I143" s="305"/>
    </row>
    <row r="144" spans="2:10" ht="26.25" thickBot="1" x14ac:dyDescent="0.3">
      <c r="B144" s="638" t="s">
        <v>622</v>
      </c>
      <c r="C144" s="630">
        <f t="shared" ref="C144:H144" si="13">IFERROR((C143-C141)/ABS(C141), "")</f>
        <v>-2.5657833130442797E-2</v>
      </c>
      <c r="D144" s="630">
        <f t="shared" si="13"/>
        <v>1.1547310751834313E-2</v>
      </c>
      <c r="E144" s="630">
        <f t="shared" si="13"/>
        <v>2.2009276275487884E-2</v>
      </c>
      <c r="F144" s="630">
        <f t="shared" si="13"/>
        <v>0.11235294117647054</v>
      </c>
      <c r="G144" s="630">
        <f t="shared" si="13"/>
        <v>2.3010740903112677E-2</v>
      </c>
      <c r="H144" s="630">
        <f t="shared" si="13"/>
        <v>-1.7364203027604656E-2</v>
      </c>
      <c r="I144" s="631"/>
    </row>
    <row r="145" spans="2:12" x14ac:dyDescent="0.25">
      <c r="B145" s="167">
        <v>2014</v>
      </c>
      <c r="C145" s="160">
        <v>3855.2</v>
      </c>
      <c r="D145" s="160">
        <v>7392.4</v>
      </c>
      <c r="E145" s="160">
        <v>140.6</v>
      </c>
      <c r="F145" s="160">
        <v>185.6</v>
      </c>
      <c r="G145" s="160">
        <v>965.2</v>
      </c>
      <c r="H145" s="160">
        <v>78</v>
      </c>
      <c r="I145" s="305"/>
    </row>
    <row r="146" spans="2:12" ht="26.25" thickBot="1" x14ac:dyDescent="0.3">
      <c r="B146" s="638" t="s">
        <v>622</v>
      </c>
      <c r="C146" s="630">
        <f t="shared" ref="C146:H146" si="14">IFERROR((C145-C143)/ABS(C143), "")</f>
        <v>-7.3714560307544696E-2</v>
      </c>
      <c r="D146" s="630">
        <f t="shared" si="14"/>
        <v>-0.24599815181625898</v>
      </c>
      <c r="E146" s="630">
        <f t="shared" si="14"/>
        <v>-0.3980391317378088</v>
      </c>
      <c r="F146" s="630">
        <f t="shared" si="14"/>
        <v>-0.1077352050382193</v>
      </c>
      <c r="G146" s="630">
        <f t="shared" si="14"/>
        <v>-0.48296273281943869</v>
      </c>
      <c r="H146" s="630">
        <f t="shared" si="14"/>
        <v>-0.29315813321250561</v>
      </c>
      <c r="I146" s="631"/>
    </row>
    <row r="147" spans="2:12" x14ac:dyDescent="0.25">
      <c r="B147" s="167">
        <v>2015</v>
      </c>
      <c r="C147" s="160">
        <v>3825.4349999999995</v>
      </c>
      <c r="D147" s="160">
        <v>7341.340000000002</v>
      </c>
      <c r="E147" s="160">
        <v>129.47</v>
      </c>
      <c r="F147" s="160">
        <v>153.84</v>
      </c>
      <c r="G147" s="160">
        <v>1021.8065789473687</v>
      </c>
      <c r="H147" s="160">
        <v>83.25</v>
      </c>
      <c r="I147" s="305"/>
    </row>
    <row r="148" spans="2:12" ht="26.25" thickBot="1" x14ac:dyDescent="0.3">
      <c r="B148" s="638" t="s">
        <v>622</v>
      </c>
      <c r="C148" s="630">
        <f t="shared" ref="C148:H148" si="15">IFERROR((C147-C145)/ABS(C145), "")</f>
        <v>-7.720740817597097E-3</v>
      </c>
      <c r="D148" s="630">
        <f t="shared" si="15"/>
        <v>-6.9070937719817212E-3</v>
      </c>
      <c r="E148" s="630">
        <f t="shared" si="15"/>
        <v>-7.9160739687055448E-2</v>
      </c>
      <c r="F148" s="630">
        <f t="shared" si="15"/>
        <v>-0.17112068965517238</v>
      </c>
      <c r="G148" s="630">
        <f t="shared" si="15"/>
        <v>5.8647512378127521E-2</v>
      </c>
      <c r="H148" s="630">
        <f t="shared" si="15"/>
        <v>6.7307692307692304E-2</v>
      </c>
      <c r="I148" s="631"/>
    </row>
    <row r="149" spans="2:12" x14ac:dyDescent="0.25">
      <c r="B149" s="167">
        <v>2016</v>
      </c>
      <c r="C149" s="160">
        <v>3710.835</v>
      </c>
      <c r="D149" s="160">
        <v>7245.4300000000012</v>
      </c>
      <c r="E149" s="160">
        <v>138.42999999999998</v>
      </c>
      <c r="F149" s="160">
        <v>156.24</v>
      </c>
      <c r="G149" s="160">
        <v>1156.8050000000001</v>
      </c>
      <c r="H149" s="160">
        <v>83.5</v>
      </c>
      <c r="I149" s="305"/>
    </row>
    <row r="150" spans="2:12" ht="26.25" thickBot="1" x14ac:dyDescent="0.3">
      <c r="B150" s="638" t="s">
        <v>622</v>
      </c>
      <c r="C150" s="630">
        <f t="shared" ref="C150:H150" si="16">IFERROR((C149-C147)/ABS(C147), "")</f>
        <v>-2.9957377396295969E-2</v>
      </c>
      <c r="D150" s="630">
        <f t="shared" si="16"/>
        <v>-1.3064372444267768E-2</v>
      </c>
      <c r="E150" s="630">
        <f t="shared" si="16"/>
        <v>6.9205221286784427E-2</v>
      </c>
      <c r="F150" s="630">
        <f t="shared" si="16"/>
        <v>1.5600624024961035E-2</v>
      </c>
      <c r="G150" s="630">
        <f t="shared" si="16"/>
        <v>0.13211739269843245</v>
      </c>
      <c r="H150" s="630">
        <f t="shared" si="16"/>
        <v>3.003003003003003E-3</v>
      </c>
      <c r="I150" s="631"/>
    </row>
    <row r="151" spans="2:12" x14ac:dyDescent="0.25">
      <c r="B151" s="167">
        <v>2017</v>
      </c>
      <c r="C151" s="160">
        <v>3691.3</v>
      </c>
      <c r="D151" s="160">
        <v>8319.7999999999993</v>
      </c>
      <c r="E151" s="160">
        <v>137.6</v>
      </c>
      <c r="F151" s="160">
        <v>151.80000000000001</v>
      </c>
      <c r="G151" s="160">
        <v>107.1</v>
      </c>
      <c r="H151" s="160">
        <v>83.5</v>
      </c>
      <c r="I151" s="305"/>
    </row>
    <row r="152" spans="2:12" ht="26.25" thickBot="1" x14ac:dyDescent="0.3">
      <c r="B152" s="638" t="s">
        <v>622</v>
      </c>
      <c r="C152" s="630">
        <f t="shared" ref="C152:H152" si="17">IFERROR((C151-C149)/ABS(C149), "")</f>
        <v>-5.2643138269418757E-3</v>
      </c>
      <c r="D152" s="630">
        <f t="shared" si="17"/>
        <v>0.1482824345829023</v>
      </c>
      <c r="E152" s="630">
        <f t="shared" si="17"/>
        <v>-5.995810156757814E-3</v>
      </c>
      <c r="F152" s="630">
        <f t="shared" si="17"/>
        <v>-2.8417818740399368E-2</v>
      </c>
      <c r="G152" s="630">
        <f t="shared" si="17"/>
        <v>-0.90741741261491793</v>
      </c>
      <c r="H152" s="630">
        <f t="shared" si="17"/>
        <v>0</v>
      </c>
      <c r="I152" s="631"/>
      <c r="L152" s="268"/>
    </row>
    <row r="153" spans="2:12" x14ac:dyDescent="0.25">
      <c r="B153" s="167">
        <v>2018</v>
      </c>
      <c r="C153" s="160">
        <v>3564.2050000000004</v>
      </c>
      <c r="D153" s="160">
        <v>8340.11</v>
      </c>
      <c r="E153" s="160">
        <v>144.49</v>
      </c>
      <c r="F153" s="160">
        <v>151.65999999999997</v>
      </c>
      <c r="G153" s="160">
        <v>108.05000000000001</v>
      </c>
      <c r="H153" s="160">
        <v>86</v>
      </c>
      <c r="I153" s="305">
        <v>2</v>
      </c>
    </row>
    <row r="154" spans="2:12" ht="26.25" thickBot="1" x14ac:dyDescent="0.3">
      <c r="B154" s="638" t="s">
        <v>622</v>
      </c>
      <c r="C154" s="630">
        <f t="shared" ref="C154:I154" si="18">IFERROR((C153-C151)/ABS(C151), "")</f>
        <v>-3.4430959282637494E-2</v>
      </c>
      <c r="D154" s="630">
        <f t="shared" si="18"/>
        <v>2.4411644510686928E-3</v>
      </c>
      <c r="E154" s="630">
        <f t="shared" si="18"/>
        <v>5.007267441860476E-2</v>
      </c>
      <c r="F154" s="630">
        <f t="shared" si="18"/>
        <v>-9.2226613965772856E-4</v>
      </c>
      <c r="G154" s="630">
        <f t="shared" si="18"/>
        <v>8.8702147525678531E-3</v>
      </c>
      <c r="H154" s="630">
        <f t="shared" si="18"/>
        <v>2.9940119760479042E-2</v>
      </c>
      <c r="I154" s="631" t="str">
        <f t="shared" si="18"/>
        <v/>
      </c>
    </row>
    <row r="155" spans="2:12" x14ac:dyDescent="0.25">
      <c r="B155" s="167">
        <v>2019</v>
      </c>
      <c r="C155" s="160">
        <v>3489.3</v>
      </c>
      <c r="D155" s="160">
        <v>8547.6</v>
      </c>
      <c r="E155" s="160">
        <v>158.6</v>
      </c>
      <c r="F155" s="160">
        <v>129.9</v>
      </c>
      <c r="G155" s="160">
        <v>115</v>
      </c>
      <c r="H155" s="160">
        <v>95.2</v>
      </c>
      <c r="I155" s="305">
        <v>18.2</v>
      </c>
    </row>
    <row r="156" spans="2:12" ht="26.25" thickBot="1" x14ac:dyDescent="0.3">
      <c r="B156" s="638" t="s">
        <v>622</v>
      </c>
      <c r="C156" s="630">
        <f t="shared" ref="C156:I156" si="19">IFERROR((C155-C153)/ABS(C153), "")</f>
        <v>-2.1015906773039203E-2</v>
      </c>
      <c r="D156" s="630">
        <f t="shared" si="19"/>
        <v>2.4878568747894184E-2</v>
      </c>
      <c r="E156" s="630">
        <f t="shared" si="19"/>
        <v>9.7653816873139898E-2</v>
      </c>
      <c r="F156" s="630">
        <f t="shared" si="19"/>
        <v>-0.14347883423447164</v>
      </c>
      <c r="G156" s="630">
        <f t="shared" si="19"/>
        <v>6.4322073114298828E-2</v>
      </c>
      <c r="H156" s="630">
        <f t="shared" si="19"/>
        <v>0.10697674418604654</v>
      </c>
      <c r="I156" s="631">
        <f t="shared" si="19"/>
        <v>8.1</v>
      </c>
    </row>
    <row r="157" spans="2:12" x14ac:dyDescent="0.25">
      <c r="B157" s="167">
        <v>2020</v>
      </c>
      <c r="C157" s="160">
        <v>3530</v>
      </c>
      <c r="D157" s="160">
        <v>8810.9</v>
      </c>
      <c r="E157" s="160">
        <v>148.6</v>
      </c>
      <c r="F157" s="160">
        <v>162.1</v>
      </c>
      <c r="G157" s="160">
        <v>119</v>
      </c>
      <c r="H157" s="160">
        <v>103</v>
      </c>
      <c r="I157" s="305">
        <v>33.299999999999997</v>
      </c>
    </row>
    <row r="158" spans="2:12" ht="26.25" thickBot="1" x14ac:dyDescent="0.3">
      <c r="B158" s="638" t="s">
        <v>622</v>
      </c>
      <c r="C158" s="630">
        <f t="shared" ref="C158:I158" si="20">IFERROR((C157-C155)/ABS(C155), "")</f>
        <v>1.1664230647980918E-2</v>
      </c>
      <c r="D158" s="630">
        <f t="shared" si="20"/>
        <v>3.0803968365389029E-2</v>
      </c>
      <c r="E158" s="630">
        <f t="shared" si="20"/>
        <v>-6.3051702395964693E-2</v>
      </c>
      <c r="F158" s="630">
        <f t="shared" si="20"/>
        <v>0.24788298691300992</v>
      </c>
      <c r="G158" s="630">
        <f t="shared" si="20"/>
        <v>3.4782608695652174E-2</v>
      </c>
      <c r="H158" s="630">
        <f t="shared" si="20"/>
        <v>8.193277310924367E-2</v>
      </c>
      <c r="I158" s="631">
        <f t="shared" si="20"/>
        <v>0.82967032967032961</v>
      </c>
    </row>
    <row r="159" spans="2:12" x14ac:dyDescent="0.25">
      <c r="B159" s="167">
        <v>2021</v>
      </c>
      <c r="C159" s="160">
        <v>3635.3</v>
      </c>
      <c r="D159" s="160">
        <v>8639.9</v>
      </c>
      <c r="E159" s="160">
        <v>148.6</v>
      </c>
      <c r="F159" s="160">
        <v>168.8</v>
      </c>
      <c r="G159" s="160">
        <v>122</v>
      </c>
      <c r="H159" s="160">
        <v>108.2</v>
      </c>
      <c r="I159" s="305">
        <v>35.6</v>
      </c>
    </row>
    <row r="160" spans="2:12" ht="26.25" thickBot="1" x14ac:dyDescent="0.3">
      <c r="B160" s="638" t="s">
        <v>622</v>
      </c>
      <c r="C160" s="630">
        <f t="shared" ref="C160:I160" si="21">IFERROR((C159-C157)/ABS(C157), "")</f>
        <v>2.9830028328611948E-2</v>
      </c>
      <c r="D160" s="630">
        <f t="shared" si="21"/>
        <v>-1.9407779001010112E-2</v>
      </c>
      <c r="E160" s="630">
        <f t="shared" si="21"/>
        <v>0</v>
      </c>
      <c r="F160" s="630">
        <f t="shared" si="21"/>
        <v>4.1332510795805168E-2</v>
      </c>
      <c r="G160" s="630">
        <f t="shared" si="21"/>
        <v>2.5210084033613446E-2</v>
      </c>
      <c r="H160" s="630">
        <f t="shared" si="21"/>
        <v>5.0485436893203908E-2</v>
      </c>
      <c r="I160" s="631">
        <f t="shared" si="21"/>
        <v>6.9069069069069206E-2</v>
      </c>
    </row>
    <row r="161" spans="2:11" x14ac:dyDescent="0.25">
      <c r="B161" s="167">
        <v>2022</v>
      </c>
      <c r="C161" s="160">
        <v>3594</v>
      </c>
      <c r="D161" s="160">
        <v>8783.2999999999993</v>
      </c>
      <c r="E161" s="160">
        <v>157.69999999999999</v>
      </c>
      <c r="F161" s="160">
        <v>193.3</v>
      </c>
      <c r="G161" s="160">
        <v>54</v>
      </c>
      <c r="H161" s="160">
        <v>116.7</v>
      </c>
      <c r="I161" s="305">
        <v>40.6</v>
      </c>
    </row>
    <row r="162" spans="2:11" ht="26.25" thickBot="1" x14ac:dyDescent="0.3">
      <c r="B162" s="638" t="s">
        <v>622</v>
      </c>
      <c r="C162" s="630">
        <f t="shared" ref="C162:I162" si="22">IFERROR((C161-C159)/ABS(C159), "")</f>
        <v>-1.1360823040739466E-2</v>
      </c>
      <c r="D162" s="630">
        <f t="shared" si="22"/>
        <v>1.6597414321924981E-2</v>
      </c>
      <c r="E162" s="630">
        <f t="shared" si="22"/>
        <v>6.1238223418573316E-2</v>
      </c>
      <c r="F162" s="630">
        <f t="shared" si="22"/>
        <v>0.14514218009478672</v>
      </c>
      <c r="G162" s="630">
        <f t="shared" si="22"/>
        <v>-0.55737704918032782</v>
      </c>
      <c r="H162" s="630">
        <f t="shared" si="22"/>
        <v>7.8558225508317925E-2</v>
      </c>
      <c r="I162" s="631">
        <f t="shared" si="22"/>
        <v>0.14044943820224717</v>
      </c>
    </row>
    <row r="163" spans="2:11" x14ac:dyDescent="0.25">
      <c r="B163" s="167">
        <v>2023</v>
      </c>
      <c r="C163" s="160">
        <v>3517.2500000000005</v>
      </c>
      <c r="D163" s="160">
        <v>8847.869999999999</v>
      </c>
      <c r="E163" s="160">
        <v>158.63999999999999</v>
      </c>
      <c r="F163" s="160">
        <v>205.17000000000002</v>
      </c>
      <c r="G163" s="160">
        <v>3.73</v>
      </c>
      <c r="H163" s="160">
        <v>132.77500000000003</v>
      </c>
      <c r="I163" s="305">
        <v>36.64</v>
      </c>
    </row>
    <row r="164" spans="2:11" ht="26.25" thickBot="1" x14ac:dyDescent="0.3">
      <c r="B164" s="638" t="s">
        <v>622</v>
      </c>
      <c r="C164" s="630">
        <f t="shared" ref="C164:I166" si="23">IFERROR((C163-C161)/ABS(C161), "")</f>
        <v>-2.1355036171396644E-2</v>
      </c>
      <c r="D164" s="630">
        <f t="shared" si="23"/>
        <v>7.3514510491500592E-3</v>
      </c>
      <c r="E164" s="630">
        <f t="shared" si="23"/>
        <v>5.9606848446417107E-3</v>
      </c>
      <c r="F164" s="630">
        <f t="shared" si="23"/>
        <v>6.1407139161924487E-2</v>
      </c>
      <c r="G164" s="630">
        <f t="shared" si="23"/>
        <v>-0.93092592592592593</v>
      </c>
      <c r="H164" s="630">
        <f t="shared" si="23"/>
        <v>0.13774635818337644</v>
      </c>
      <c r="I164" s="631">
        <f t="shared" si="23"/>
        <v>-9.7536945812807904E-2</v>
      </c>
    </row>
    <row r="165" spans="2:11" x14ac:dyDescent="0.25">
      <c r="B165" s="167">
        <v>2024</v>
      </c>
      <c r="C165" s="160">
        <v>3491.77</v>
      </c>
      <c r="D165" s="160">
        <v>8954.4699999999993</v>
      </c>
      <c r="E165" s="160">
        <v>156.82999999999998</v>
      </c>
      <c r="F165" s="160">
        <v>193.97000000000003</v>
      </c>
      <c r="G165" s="160">
        <v>2.98</v>
      </c>
      <c r="H165" s="160">
        <v>138.52500000000001</v>
      </c>
      <c r="I165" s="305">
        <v>175.01999999999998</v>
      </c>
    </row>
    <row r="166" spans="2:11" ht="25.5" x14ac:dyDescent="0.25">
      <c r="B166" s="632" t="s">
        <v>622</v>
      </c>
      <c r="C166" s="633">
        <f t="shared" si="23"/>
        <v>-7.2442959698629525E-3</v>
      </c>
      <c r="D166" s="633">
        <f t="shared" si="23"/>
        <v>1.2048097451703108E-2</v>
      </c>
      <c r="E166" s="633">
        <f t="shared" si="23"/>
        <v>-1.140948058497228E-2</v>
      </c>
      <c r="F166" s="633">
        <f t="shared" si="23"/>
        <v>-5.4588877516206016E-2</v>
      </c>
      <c r="G166" s="633">
        <f t="shared" si="23"/>
        <v>-0.20107238605898123</v>
      </c>
      <c r="H166" s="633">
        <f t="shared" si="23"/>
        <v>4.3306345321031593E-2</v>
      </c>
      <c r="I166" s="634">
        <f t="shared" si="23"/>
        <v>3.7767467248908293</v>
      </c>
    </row>
    <row r="167" spans="2:11" x14ac:dyDescent="0.25">
      <c r="B167" s="822" t="s">
        <v>771</v>
      </c>
    </row>
    <row r="168" spans="2:11" x14ac:dyDescent="0.25">
      <c r="B168" s="823" t="s">
        <v>1189</v>
      </c>
    </row>
    <row r="169" spans="2:11" x14ac:dyDescent="0.25">
      <c r="B169" s="823" t="s">
        <v>1190</v>
      </c>
    </row>
    <row r="170" spans="2:11" x14ac:dyDescent="0.25">
      <c r="B170" s="823" t="s">
        <v>1191</v>
      </c>
    </row>
    <row r="171" spans="2:11" x14ac:dyDescent="0.25">
      <c r="B171" s="264"/>
    </row>
    <row r="172" spans="2:11" x14ac:dyDescent="0.25">
      <c r="B172" s="261" t="s">
        <v>985</v>
      </c>
    </row>
    <row r="173" spans="2:11" ht="51.75" thickBot="1" x14ac:dyDescent="0.3">
      <c r="B173" s="592"/>
      <c r="C173" s="592" t="s">
        <v>72</v>
      </c>
      <c r="D173" s="592" t="s">
        <v>73</v>
      </c>
      <c r="E173" s="592" t="s">
        <v>74</v>
      </c>
      <c r="F173" s="592" t="s">
        <v>66</v>
      </c>
      <c r="G173" s="592" t="s">
        <v>77</v>
      </c>
      <c r="H173" s="592" t="s">
        <v>75</v>
      </c>
      <c r="I173" s="595" t="s">
        <v>78</v>
      </c>
    </row>
    <row r="174" spans="2:11" ht="16.5" thickBot="1" x14ac:dyDescent="0.3">
      <c r="B174" s="594" t="s">
        <v>5</v>
      </c>
      <c r="C174" s="715">
        <v>0.79217703342430923</v>
      </c>
      <c r="D174" s="715">
        <v>0.79484659616928743</v>
      </c>
      <c r="E174" s="715">
        <v>0.88586367404195632</v>
      </c>
      <c r="F174" s="715">
        <v>0.81234211476001439</v>
      </c>
      <c r="G174" s="715">
        <v>1</v>
      </c>
      <c r="H174" s="715">
        <v>0.69933225049630021</v>
      </c>
      <c r="I174" s="716">
        <v>0.84870300537081478</v>
      </c>
      <c r="K174" s="275"/>
    </row>
    <row r="175" spans="2:11" x14ac:dyDescent="0.25">
      <c r="B175" s="593" t="s">
        <v>6</v>
      </c>
      <c r="C175" s="717">
        <v>0.20782296657569085</v>
      </c>
      <c r="D175" s="717">
        <v>0.20515340383071251</v>
      </c>
      <c r="E175" s="717">
        <v>0.11413632595804374</v>
      </c>
      <c r="F175" s="717">
        <v>0.18765788523998553</v>
      </c>
      <c r="G175" s="717">
        <v>0</v>
      </c>
      <c r="H175" s="717">
        <v>0.30066774950369968</v>
      </c>
      <c r="I175" s="718">
        <v>0.15129699462918525</v>
      </c>
    </row>
    <row r="176" spans="2:11" x14ac:dyDescent="0.25">
      <c r="B176" s="822" t="s">
        <v>771</v>
      </c>
    </row>
    <row r="177" spans="2:9" x14ac:dyDescent="0.25">
      <c r="B177" s="264"/>
    </row>
    <row r="178" spans="2:9" x14ac:dyDescent="0.25">
      <c r="B178" s="261" t="s">
        <v>986</v>
      </c>
    </row>
    <row r="179" spans="2:9" ht="51.75" thickBot="1" x14ac:dyDescent="0.3">
      <c r="B179" s="592"/>
      <c r="C179" s="748" t="s">
        <v>1020</v>
      </c>
      <c r="D179" s="748" t="s">
        <v>1019</v>
      </c>
      <c r="E179" s="748" t="s">
        <v>1018</v>
      </c>
      <c r="F179" s="748" t="s">
        <v>66</v>
      </c>
      <c r="G179" s="748" t="s">
        <v>1017</v>
      </c>
      <c r="H179" s="592" t="s">
        <v>75</v>
      </c>
      <c r="I179" s="595" t="s">
        <v>78</v>
      </c>
    </row>
    <row r="180" spans="2:9" x14ac:dyDescent="0.25">
      <c r="B180" s="167">
        <v>2011</v>
      </c>
      <c r="C180" s="146">
        <v>207118330</v>
      </c>
      <c r="D180" s="146">
        <v>684260691</v>
      </c>
      <c r="E180" s="146">
        <v>15334449</v>
      </c>
      <c r="F180" s="146">
        <v>3985708</v>
      </c>
      <c r="G180" s="146">
        <v>155793499</v>
      </c>
      <c r="H180" s="146">
        <v>4438750</v>
      </c>
      <c r="I180" s="299"/>
    </row>
    <row r="181" spans="2:9" ht="26.25" thickBot="1" x14ac:dyDescent="0.3">
      <c r="B181" s="638" t="s">
        <v>622</v>
      </c>
      <c r="C181" s="630"/>
      <c r="D181" s="630"/>
      <c r="E181" s="630"/>
      <c r="F181" s="630"/>
      <c r="G181" s="630"/>
      <c r="H181" s="630"/>
      <c r="I181" s="631"/>
    </row>
    <row r="182" spans="2:9" x14ac:dyDescent="0.25">
      <c r="B182" s="167">
        <v>2012</v>
      </c>
      <c r="C182" s="146">
        <v>209952230</v>
      </c>
      <c r="D182" s="146">
        <v>713441000</v>
      </c>
      <c r="E182" s="146">
        <v>17414960</v>
      </c>
      <c r="F182" s="146">
        <v>5082950</v>
      </c>
      <c r="G182" s="146">
        <v>174127850</v>
      </c>
      <c r="H182" s="146">
        <v>4533750</v>
      </c>
      <c r="I182" s="299"/>
    </row>
    <row r="183" spans="2:9" ht="26.25" thickBot="1" x14ac:dyDescent="0.3">
      <c r="B183" s="638" t="s">
        <v>622</v>
      </c>
      <c r="C183" s="630">
        <f t="shared" ref="C183:H183" si="24">IFERROR((C182-C180)/ABS(C180), "")</f>
        <v>1.3682516656058399E-2</v>
      </c>
      <c r="D183" s="630">
        <f t="shared" si="24"/>
        <v>4.2645017292101031E-2</v>
      </c>
      <c r="E183" s="630">
        <f t="shared" si="24"/>
        <v>0.13567562812331893</v>
      </c>
      <c r="F183" s="630">
        <f t="shared" si="24"/>
        <v>0.27529412591188318</v>
      </c>
      <c r="G183" s="630">
        <f t="shared" si="24"/>
        <v>0.11768367176861469</v>
      </c>
      <c r="H183" s="630">
        <f t="shared" si="24"/>
        <v>2.1402421852999155E-2</v>
      </c>
      <c r="I183" s="631"/>
    </row>
    <row r="184" spans="2:9" x14ac:dyDescent="0.25">
      <c r="B184" s="167">
        <v>2013</v>
      </c>
      <c r="C184" s="146">
        <v>217357286</v>
      </c>
      <c r="D184" s="146">
        <v>718327276.53806996</v>
      </c>
      <c r="E184" s="146">
        <v>17013890</v>
      </c>
      <c r="F184" s="146">
        <v>10204713</v>
      </c>
      <c r="G184" s="146">
        <v>175437881.75193</v>
      </c>
      <c r="H184" s="146">
        <v>5045750</v>
      </c>
      <c r="I184" s="299"/>
    </row>
    <row r="185" spans="2:9" ht="26.25" thickBot="1" x14ac:dyDescent="0.3">
      <c r="B185" s="638" t="s">
        <v>622</v>
      </c>
      <c r="C185" s="630">
        <f t="shared" ref="C185:H185" si="25">IFERROR((C184-C182)/ABS(C182), "")</f>
        <v>3.5270194558066854E-2</v>
      </c>
      <c r="D185" s="630">
        <f t="shared" si="25"/>
        <v>6.8488866466462723E-3</v>
      </c>
      <c r="E185" s="630">
        <f t="shared" si="25"/>
        <v>-2.3030199322881018E-2</v>
      </c>
      <c r="F185" s="630">
        <f t="shared" si="25"/>
        <v>1.007635920085777</v>
      </c>
      <c r="G185" s="630">
        <f t="shared" si="25"/>
        <v>7.5233901522932627E-3</v>
      </c>
      <c r="H185" s="630">
        <f t="shared" si="25"/>
        <v>0.11293079680176454</v>
      </c>
      <c r="I185" s="631"/>
    </row>
    <row r="186" spans="2:9" x14ac:dyDescent="0.25">
      <c r="B186" s="167">
        <v>2014</v>
      </c>
      <c r="C186" s="146">
        <v>224917335</v>
      </c>
      <c r="D186" s="146">
        <v>744567188</v>
      </c>
      <c r="E186" s="146">
        <v>18004168</v>
      </c>
      <c r="F186" s="146">
        <v>10271452</v>
      </c>
      <c r="G186" s="146">
        <v>188750079</v>
      </c>
      <c r="H186" s="146">
        <v>4789178</v>
      </c>
      <c r="I186" s="299"/>
    </row>
    <row r="187" spans="2:9" ht="26.25" thickBot="1" x14ac:dyDescent="0.3">
      <c r="B187" s="638" t="s">
        <v>622</v>
      </c>
      <c r="C187" s="630">
        <f t="shared" ref="C187:H187" si="26">IFERROR((C186-C184)/ABS(C184), "")</f>
        <v>3.4781668188477471E-2</v>
      </c>
      <c r="D187" s="630">
        <f t="shared" si="26"/>
        <v>3.6529187069703838E-2</v>
      </c>
      <c r="E187" s="630">
        <f t="shared" si="26"/>
        <v>5.8204090892794061E-2</v>
      </c>
      <c r="F187" s="630">
        <f t="shared" si="26"/>
        <v>6.5400173429669209E-3</v>
      </c>
      <c r="G187" s="630">
        <f t="shared" si="26"/>
        <v>7.587983344950272E-2</v>
      </c>
      <c r="H187" s="630">
        <f t="shared" si="26"/>
        <v>-5.084913045632463E-2</v>
      </c>
      <c r="I187" s="631"/>
    </row>
    <row r="188" spans="2:9" x14ac:dyDescent="0.25">
      <c r="B188" s="167">
        <v>2015</v>
      </c>
      <c r="C188" s="146">
        <v>230740829.84999999</v>
      </c>
      <c r="D188" s="146">
        <v>759914870.88</v>
      </c>
      <c r="E188" s="146">
        <v>18352474</v>
      </c>
      <c r="F188" s="146">
        <v>9663709</v>
      </c>
      <c r="G188" s="146">
        <v>195236190</v>
      </c>
      <c r="H188" s="146">
        <v>5476584.6749999914</v>
      </c>
      <c r="I188" s="299"/>
    </row>
    <row r="189" spans="2:9" ht="26.25" thickBot="1" x14ac:dyDescent="0.3">
      <c r="B189" s="638" t="s">
        <v>622</v>
      </c>
      <c r="C189" s="630">
        <f t="shared" ref="C189:H189" si="27">IFERROR((C188-C186)/ABS(C186), "")</f>
        <v>2.5891711948303114E-2</v>
      </c>
      <c r="D189" s="630">
        <f t="shared" si="27"/>
        <v>2.0612891794528011E-2</v>
      </c>
      <c r="E189" s="630">
        <f t="shared" si="27"/>
        <v>1.9345853693433654E-2</v>
      </c>
      <c r="F189" s="630">
        <f t="shared" si="27"/>
        <v>-5.9168168239504992E-2</v>
      </c>
      <c r="G189" s="630">
        <f t="shared" si="27"/>
        <v>3.4363487604156182E-2</v>
      </c>
      <c r="H189" s="630">
        <f t="shared" si="27"/>
        <v>0.14353333181602176</v>
      </c>
      <c r="I189" s="631"/>
    </row>
    <row r="190" spans="2:9" x14ac:dyDescent="0.25">
      <c r="B190" s="167">
        <v>2016</v>
      </c>
      <c r="C190" s="146">
        <v>234751230.53999999</v>
      </c>
      <c r="D190" s="146">
        <v>763430588.87211001</v>
      </c>
      <c r="E190" s="146">
        <v>18707900</v>
      </c>
      <c r="F190" s="146">
        <v>10481356</v>
      </c>
      <c r="G190" s="146">
        <v>203775454.12788987</v>
      </c>
      <c r="H190" s="146">
        <v>4809344.1799999988</v>
      </c>
      <c r="I190" s="299"/>
    </row>
    <row r="191" spans="2:9" ht="26.25" thickBot="1" x14ac:dyDescent="0.3">
      <c r="B191" s="638" t="s">
        <v>622</v>
      </c>
      <c r="C191" s="630">
        <f t="shared" ref="C191:H191" si="28">IFERROR((C190-C188)/ABS(C188), "")</f>
        <v>1.738054202460431E-2</v>
      </c>
      <c r="D191" s="630">
        <f t="shared" si="28"/>
        <v>4.6264629458280327E-3</v>
      </c>
      <c r="E191" s="630">
        <f t="shared" si="28"/>
        <v>1.936665323705131E-2</v>
      </c>
      <c r="F191" s="630">
        <f t="shared" si="28"/>
        <v>8.4610060174618251E-2</v>
      </c>
      <c r="G191" s="630">
        <f t="shared" si="28"/>
        <v>4.3738121133637529E-2</v>
      </c>
      <c r="H191" s="630">
        <f t="shared" si="28"/>
        <v>-0.12183514628119828</v>
      </c>
      <c r="I191" s="631"/>
    </row>
    <row r="192" spans="2:9" x14ac:dyDescent="0.25">
      <c r="B192" s="167">
        <v>2017</v>
      </c>
      <c r="C192" s="146">
        <v>228753630</v>
      </c>
      <c r="D192" s="146">
        <v>956404798.05999994</v>
      </c>
      <c r="E192" s="146">
        <v>18049930</v>
      </c>
      <c r="F192" s="146">
        <v>9957501.2400000002</v>
      </c>
      <c r="G192" s="146">
        <v>13676107</v>
      </c>
      <c r="H192" s="146">
        <v>5099380.1899999995</v>
      </c>
      <c r="I192" s="299"/>
    </row>
    <row r="193" spans="2:9" ht="26.25" thickBot="1" x14ac:dyDescent="0.3">
      <c r="B193" s="638" t="s">
        <v>622</v>
      </c>
      <c r="C193" s="630">
        <f t="shared" ref="C193:H193" si="29">IFERROR((C192-C190)/ABS(C190), "")</f>
        <v>-2.5548750165030731E-2</v>
      </c>
      <c r="D193" s="630">
        <f t="shared" si="29"/>
        <v>0.25277243537358052</v>
      </c>
      <c r="E193" s="630">
        <f t="shared" si="29"/>
        <v>-3.5170703285777663E-2</v>
      </c>
      <c r="F193" s="630">
        <f t="shared" si="29"/>
        <v>-4.997967438564245E-2</v>
      </c>
      <c r="G193" s="630">
        <f t="shared" si="29"/>
        <v>-0.9328863868392272</v>
      </c>
      <c r="H193" s="630">
        <f t="shared" si="29"/>
        <v>6.0306769310904416E-2</v>
      </c>
      <c r="I193" s="631"/>
    </row>
    <row r="194" spans="2:9" x14ac:dyDescent="0.25">
      <c r="B194" s="167">
        <v>2018</v>
      </c>
      <c r="C194" s="146">
        <v>221349342.66771346</v>
      </c>
      <c r="D194" s="146">
        <v>988568662</v>
      </c>
      <c r="E194" s="146">
        <v>18677198</v>
      </c>
      <c r="F194" s="146">
        <v>11247131</v>
      </c>
      <c r="G194" s="146">
        <v>13534616</v>
      </c>
      <c r="H194" s="146">
        <v>5534671</v>
      </c>
      <c r="I194" s="299">
        <v>1959597</v>
      </c>
    </row>
    <row r="195" spans="2:9" ht="26.25" thickBot="1" x14ac:dyDescent="0.3">
      <c r="B195" s="638" t="s">
        <v>622</v>
      </c>
      <c r="C195" s="630">
        <f t="shared" ref="C195:I195" si="30">IFERROR((C194-C192)/ABS(C192), "")</f>
        <v>-3.2367955569870245E-2</v>
      </c>
      <c r="D195" s="630">
        <f t="shared" si="30"/>
        <v>3.3629969240265421E-2</v>
      </c>
      <c r="E195" s="630">
        <f t="shared" si="30"/>
        <v>3.4751824522311167E-2</v>
      </c>
      <c r="F195" s="630">
        <f t="shared" si="30"/>
        <v>0.12951339185572622</v>
      </c>
      <c r="G195" s="630">
        <f t="shared" si="30"/>
        <v>-1.0345853538583751E-2</v>
      </c>
      <c r="H195" s="630">
        <f t="shared" si="30"/>
        <v>8.5361513317562726E-2</v>
      </c>
      <c r="I195" s="631" t="str">
        <f t="shared" si="30"/>
        <v/>
      </c>
    </row>
    <row r="196" spans="2:9" x14ac:dyDescent="0.25">
      <c r="B196" s="167">
        <v>2019</v>
      </c>
      <c r="C196" s="146">
        <v>223552628</v>
      </c>
      <c r="D196" s="146">
        <v>1041920029.3599999</v>
      </c>
      <c r="E196" s="146">
        <v>19520260</v>
      </c>
      <c r="F196" s="146">
        <v>9518092.2699999996</v>
      </c>
      <c r="G196" s="146">
        <v>14362056</v>
      </c>
      <c r="H196" s="146">
        <v>5817663.1900000004</v>
      </c>
      <c r="I196" s="299">
        <v>1078999</v>
      </c>
    </row>
    <row r="197" spans="2:9" ht="26.25" thickBot="1" x14ac:dyDescent="0.3">
      <c r="B197" s="638" t="s">
        <v>622</v>
      </c>
      <c r="C197" s="630">
        <f t="shared" ref="C197:I197" si="31">IFERROR((C196-C194)/ABS(C194), "")</f>
        <v>9.9538824273541111E-3</v>
      </c>
      <c r="D197" s="630">
        <f t="shared" si="31"/>
        <v>5.3968297206653609E-2</v>
      </c>
      <c r="E197" s="630">
        <f t="shared" si="31"/>
        <v>4.5138569500628521E-2</v>
      </c>
      <c r="F197" s="630">
        <f t="shared" si="31"/>
        <v>-0.15373153651362292</v>
      </c>
      <c r="G197" s="630">
        <f t="shared" si="31"/>
        <v>6.1135092417841777E-2</v>
      </c>
      <c r="H197" s="630">
        <f t="shared" si="31"/>
        <v>5.1130806149091865E-2</v>
      </c>
      <c r="I197" s="631">
        <f t="shared" si="31"/>
        <v>-0.44937709131010101</v>
      </c>
    </row>
    <row r="198" spans="2:9" x14ac:dyDescent="0.25">
      <c r="B198" s="167">
        <v>2020</v>
      </c>
      <c r="C198" s="146">
        <v>232800638.80000001</v>
      </c>
      <c r="D198" s="146">
        <v>1098944811.5999999</v>
      </c>
      <c r="E198" s="146">
        <v>14569197</v>
      </c>
      <c r="F198" s="146">
        <v>10815971</v>
      </c>
      <c r="G198" s="146">
        <v>15924153</v>
      </c>
      <c r="H198" s="146">
        <v>13047749.5</v>
      </c>
      <c r="I198" s="299">
        <v>82715.100000000006</v>
      </c>
    </row>
    <row r="199" spans="2:9" ht="26.25" thickBot="1" x14ac:dyDescent="0.3">
      <c r="B199" s="638" t="s">
        <v>622</v>
      </c>
      <c r="C199" s="630">
        <f t="shared" ref="C199:I199" si="32">IFERROR((C198-C196)/ABS(C196), "")</f>
        <v>4.1368383287357334E-2</v>
      </c>
      <c r="D199" s="630">
        <f t="shared" si="32"/>
        <v>5.4730478955306694E-2</v>
      </c>
      <c r="E199" s="630">
        <f t="shared" si="32"/>
        <v>-0.25363714417738287</v>
      </c>
      <c r="F199" s="630">
        <f t="shared" si="32"/>
        <v>0.1363591246210939</v>
      </c>
      <c r="G199" s="630">
        <f t="shared" si="32"/>
        <v>0.10876555557226625</v>
      </c>
      <c r="H199" s="630">
        <f t="shared" si="32"/>
        <v>1.2427818651357847</v>
      </c>
      <c r="I199" s="631">
        <f t="shared" si="32"/>
        <v>-0.92334089280898313</v>
      </c>
    </row>
    <row r="200" spans="2:9" x14ac:dyDescent="0.25">
      <c r="B200" s="167">
        <v>2021</v>
      </c>
      <c r="C200" s="146">
        <v>235736766.56</v>
      </c>
      <c r="D200" s="146">
        <v>1114178264.47</v>
      </c>
      <c r="E200" s="146">
        <v>18236959</v>
      </c>
      <c r="F200" s="146">
        <v>13396546</v>
      </c>
      <c r="G200" s="146">
        <v>16973150</v>
      </c>
      <c r="H200" s="146">
        <v>13709936.470000027</v>
      </c>
      <c r="I200" s="299">
        <v>2003380</v>
      </c>
    </row>
    <row r="201" spans="2:9" ht="26.25" thickBot="1" x14ac:dyDescent="0.3">
      <c r="B201" s="638" t="s">
        <v>622</v>
      </c>
      <c r="C201" s="630">
        <f t="shared" ref="C201:I201" si="33">IFERROR((C200-C198)/ABS(C198), "")</f>
        <v>1.2612198038350014E-2</v>
      </c>
      <c r="D201" s="630">
        <f t="shared" si="33"/>
        <v>1.3861890705704412E-2</v>
      </c>
      <c r="E201" s="630">
        <f t="shared" si="33"/>
        <v>0.25174771128429385</v>
      </c>
      <c r="F201" s="630">
        <f t="shared" si="33"/>
        <v>0.23858930464957792</v>
      </c>
      <c r="G201" s="630">
        <f t="shared" si="33"/>
        <v>6.587458686185696E-2</v>
      </c>
      <c r="H201" s="630">
        <f t="shared" si="33"/>
        <v>5.0751048677017192E-2</v>
      </c>
      <c r="I201" s="631">
        <f t="shared" si="33"/>
        <v>23.220245154754085</v>
      </c>
    </row>
    <row r="202" spans="2:9" x14ac:dyDescent="0.25">
      <c r="B202" s="167">
        <v>2022</v>
      </c>
      <c r="C202" s="146">
        <v>242588471.85999998</v>
      </c>
      <c r="D202" s="146">
        <v>1199814316.04</v>
      </c>
      <c r="E202" s="146">
        <v>19198535</v>
      </c>
      <c r="F202" s="146">
        <v>14508145.588364409</v>
      </c>
      <c r="G202" s="146">
        <v>13977209</v>
      </c>
      <c r="H202" s="146">
        <v>15130286</v>
      </c>
      <c r="I202" s="299">
        <v>2419943</v>
      </c>
    </row>
    <row r="203" spans="2:9" ht="26.25" thickBot="1" x14ac:dyDescent="0.3">
      <c r="B203" s="638" t="s">
        <v>622</v>
      </c>
      <c r="C203" s="630">
        <f t="shared" ref="C203:I203" si="34">IFERROR((C202-C200)/ABS(C200), "")</f>
        <v>2.9065068635596467E-2</v>
      </c>
      <c r="D203" s="630">
        <f t="shared" si="34"/>
        <v>7.6860278378106647E-2</v>
      </c>
      <c r="E203" s="630">
        <f t="shared" si="34"/>
        <v>5.2726773142386295E-2</v>
      </c>
      <c r="F203" s="630">
        <f t="shared" si="34"/>
        <v>8.2976581304196564E-2</v>
      </c>
      <c r="G203" s="630">
        <f t="shared" si="34"/>
        <v>-0.17651060645784666</v>
      </c>
      <c r="H203" s="630">
        <f t="shared" si="34"/>
        <v>0.10360000814795683</v>
      </c>
      <c r="I203" s="631">
        <f t="shared" si="34"/>
        <v>0.20793009813415328</v>
      </c>
    </row>
    <row r="204" spans="2:9" x14ac:dyDescent="0.25">
      <c r="B204" s="167">
        <v>2023</v>
      </c>
      <c r="C204" s="146">
        <v>269060265.78999996</v>
      </c>
      <c r="D204" s="146">
        <v>1350632717.2004695</v>
      </c>
      <c r="E204" s="146">
        <v>21638594</v>
      </c>
      <c r="F204" s="146">
        <v>18498779.680709276</v>
      </c>
      <c r="G204" s="146">
        <v>227455</v>
      </c>
      <c r="H204" s="146">
        <v>17992485.120000098</v>
      </c>
      <c r="I204" s="299">
        <v>2420707</v>
      </c>
    </row>
    <row r="205" spans="2:9" ht="26.25" thickBot="1" x14ac:dyDescent="0.3">
      <c r="B205" s="638" t="s">
        <v>622</v>
      </c>
      <c r="C205" s="630">
        <f t="shared" ref="C205:I207" si="35">IFERROR((C204-C202)/ABS(C202), "")</f>
        <v>0.10912222549996972</v>
      </c>
      <c r="D205" s="630">
        <f t="shared" si="35"/>
        <v>0.12570145158648155</v>
      </c>
      <c r="E205" s="630">
        <f t="shared" si="35"/>
        <v>0.12709610394751475</v>
      </c>
      <c r="F205" s="630">
        <f t="shared" si="35"/>
        <v>0.27506162438467474</v>
      </c>
      <c r="G205" s="630">
        <f t="shared" si="35"/>
        <v>-0.98372672255240656</v>
      </c>
      <c r="H205" s="630">
        <f t="shared" si="35"/>
        <v>0.18917019281724734</v>
      </c>
      <c r="I205" s="631">
        <f t="shared" si="35"/>
        <v>3.1570991548148035E-4</v>
      </c>
    </row>
    <row r="206" spans="2:9" x14ac:dyDescent="0.25">
      <c r="B206" s="167">
        <v>2024</v>
      </c>
      <c r="C206" s="146">
        <v>271121526</v>
      </c>
      <c r="D206" s="146">
        <v>1408668443</v>
      </c>
      <c r="E206" s="146">
        <v>24797401</v>
      </c>
      <c r="F206" s="146">
        <v>20436401</v>
      </c>
      <c r="G206" s="146">
        <v>198859.94</v>
      </c>
      <c r="H206" s="146">
        <v>18877800.580000166</v>
      </c>
      <c r="I206" s="299">
        <v>12668057</v>
      </c>
    </row>
    <row r="207" spans="2:9" ht="25.5" x14ac:dyDescent="0.25">
      <c r="B207" s="632" t="s">
        <v>622</v>
      </c>
      <c r="C207" s="633">
        <f t="shared" si="35"/>
        <v>7.6609610265115854E-3</v>
      </c>
      <c r="D207" s="633">
        <f t="shared" si="35"/>
        <v>4.2969287697860847E-2</v>
      </c>
      <c r="E207" s="633">
        <f t="shared" si="35"/>
        <v>0.14598023328133056</v>
      </c>
      <c r="F207" s="633">
        <f t="shared" si="35"/>
        <v>0.10474319672617625</v>
      </c>
      <c r="G207" s="633">
        <f t="shared" si="35"/>
        <v>-0.12571743861423137</v>
      </c>
      <c r="H207" s="633">
        <f t="shared" si="35"/>
        <v>4.9204734871002805E-2</v>
      </c>
      <c r="I207" s="634">
        <f t="shared" si="35"/>
        <v>4.2332054230437635</v>
      </c>
    </row>
    <row r="208" spans="2:9" x14ac:dyDescent="0.25">
      <c r="B208" s="822" t="s">
        <v>771</v>
      </c>
    </row>
    <row r="209" spans="2:9" x14ac:dyDescent="0.25">
      <c r="B209" s="823" t="s">
        <v>1189</v>
      </c>
    </row>
    <row r="210" spans="2:9" x14ac:dyDescent="0.25">
      <c r="B210" s="823" t="s">
        <v>1190</v>
      </c>
    </row>
    <row r="211" spans="2:9" x14ac:dyDescent="0.25">
      <c r="B211" s="823" t="s">
        <v>1191</v>
      </c>
    </row>
    <row r="212" spans="2:9" x14ac:dyDescent="0.25">
      <c r="B212" s="264"/>
    </row>
    <row r="213" spans="2:9" x14ac:dyDescent="0.25">
      <c r="B213" s="261" t="s">
        <v>987</v>
      </c>
    </row>
    <row r="214" spans="2:9" ht="51.75" thickBot="1" x14ac:dyDescent="0.3">
      <c r="B214" s="592"/>
      <c r="C214" s="748" t="s">
        <v>1020</v>
      </c>
      <c r="D214" s="748" t="s">
        <v>1019</v>
      </c>
      <c r="E214" s="748" t="s">
        <v>1018</v>
      </c>
      <c r="F214" s="748" t="s">
        <v>66</v>
      </c>
      <c r="G214" s="748" t="s">
        <v>1017</v>
      </c>
      <c r="H214" s="592" t="s">
        <v>75</v>
      </c>
      <c r="I214" s="595" t="s">
        <v>78</v>
      </c>
    </row>
    <row r="215" spans="2:9" x14ac:dyDescent="0.25">
      <c r="B215" s="167">
        <v>2011</v>
      </c>
      <c r="C215" s="146">
        <v>131846319</v>
      </c>
      <c r="D215" s="146">
        <v>413259942</v>
      </c>
      <c r="E215" s="146">
        <v>13454096</v>
      </c>
      <c r="F215" s="146">
        <v>2183666</v>
      </c>
      <c r="G215" s="146">
        <v>66800626</v>
      </c>
      <c r="H215" s="146">
        <v>4093797</v>
      </c>
      <c r="I215" s="299"/>
    </row>
    <row r="216" spans="2:9" ht="26.25" thickBot="1" x14ac:dyDescent="0.3">
      <c r="B216" s="638" t="s">
        <v>622</v>
      </c>
      <c r="C216" s="630"/>
      <c r="D216" s="630"/>
      <c r="E216" s="630"/>
      <c r="F216" s="630"/>
      <c r="G216" s="630"/>
      <c r="H216" s="630"/>
      <c r="I216" s="631"/>
    </row>
    <row r="217" spans="2:9" x14ac:dyDescent="0.25">
      <c r="B217" s="167">
        <v>2012</v>
      </c>
      <c r="C217" s="146">
        <v>133039960</v>
      </c>
      <c r="D217" s="146">
        <v>449215910</v>
      </c>
      <c r="E217" s="146">
        <v>15459370</v>
      </c>
      <c r="F217" s="146">
        <v>3909790</v>
      </c>
      <c r="G217" s="146">
        <v>74181520</v>
      </c>
      <c r="H217" s="146">
        <v>4319770</v>
      </c>
      <c r="I217" s="299"/>
    </row>
    <row r="218" spans="2:9" ht="26.25" thickBot="1" x14ac:dyDescent="0.3">
      <c r="B218" s="638" t="s">
        <v>622</v>
      </c>
      <c r="C218" s="630">
        <f t="shared" ref="C218:H218" si="36">IFERROR((C217-C215)/ABS(C215), "")</f>
        <v>9.0532751240480214E-3</v>
      </c>
      <c r="D218" s="630">
        <f t="shared" si="36"/>
        <v>8.7005693864226505E-2</v>
      </c>
      <c r="E218" s="630">
        <f t="shared" si="36"/>
        <v>0.14904561406429684</v>
      </c>
      <c r="F218" s="630">
        <f t="shared" si="36"/>
        <v>0.79047070385306173</v>
      </c>
      <c r="G218" s="630">
        <f t="shared" si="36"/>
        <v>0.11049138970643778</v>
      </c>
      <c r="H218" s="630">
        <f t="shared" si="36"/>
        <v>5.5198877716701636E-2</v>
      </c>
      <c r="I218" s="631"/>
    </row>
    <row r="219" spans="2:9" x14ac:dyDescent="0.25">
      <c r="B219" s="167">
        <v>2013</v>
      </c>
      <c r="C219" s="146">
        <v>140552013.22999981</v>
      </c>
      <c r="D219" s="146">
        <v>445401387.68462998</v>
      </c>
      <c r="E219" s="146">
        <v>13447202</v>
      </c>
      <c r="F219" s="146">
        <v>6004964.5499999998</v>
      </c>
      <c r="G219" s="146">
        <v>60986613.925370008</v>
      </c>
      <c r="H219" s="146">
        <v>4883912</v>
      </c>
      <c r="I219" s="299"/>
    </row>
    <row r="220" spans="2:9" ht="26.25" thickBot="1" x14ac:dyDescent="0.3">
      <c r="B220" s="638" t="s">
        <v>622</v>
      </c>
      <c r="C220" s="630">
        <f t="shared" ref="C220:H220" si="37">IFERROR((C219-C217)/ABS(C217), "")</f>
        <v>5.6464638368801452E-2</v>
      </c>
      <c r="D220" s="630">
        <f t="shared" si="37"/>
        <v>-8.4915120556839207E-3</v>
      </c>
      <c r="E220" s="630">
        <f t="shared" si="37"/>
        <v>-0.13015847346948808</v>
      </c>
      <c r="F220" s="630">
        <f t="shared" si="37"/>
        <v>0.5358790497699365</v>
      </c>
      <c r="G220" s="630">
        <f t="shared" si="37"/>
        <v>-0.17787322333958636</v>
      </c>
      <c r="H220" s="630">
        <f t="shared" si="37"/>
        <v>0.13059537892063697</v>
      </c>
      <c r="I220" s="631"/>
    </row>
    <row r="221" spans="2:9" x14ac:dyDescent="0.25">
      <c r="B221" s="167">
        <v>2014</v>
      </c>
      <c r="C221" s="146">
        <v>146905687</v>
      </c>
      <c r="D221" s="146">
        <v>484310800.58869004</v>
      </c>
      <c r="E221" s="146">
        <v>14232789</v>
      </c>
      <c r="F221" s="146">
        <v>7430167</v>
      </c>
      <c r="G221" s="146">
        <v>78998809.591309994</v>
      </c>
      <c r="H221" s="146">
        <v>4648861</v>
      </c>
      <c r="I221" s="299"/>
    </row>
    <row r="222" spans="2:9" ht="26.25" thickBot="1" x14ac:dyDescent="0.3">
      <c r="B222" s="638" t="s">
        <v>622</v>
      </c>
      <c r="C222" s="630">
        <f t="shared" ref="C222:H222" si="38">IFERROR((C221-C219)/ABS(C219), "")</f>
        <v>4.5205142381013176E-2</v>
      </c>
      <c r="D222" s="630">
        <f t="shared" si="38"/>
        <v>8.735808639107831E-2</v>
      </c>
      <c r="E222" s="630">
        <f t="shared" si="38"/>
        <v>5.8420108510305713E-2</v>
      </c>
      <c r="F222" s="630">
        <f t="shared" si="38"/>
        <v>0.23733736279925252</v>
      </c>
      <c r="G222" s="630">
        <f t="shared" si="38"/>
        <v>0.29534670818061337</v>
      </c>
      <c r="H222" s="630">
        <f t="shared" si="38"/>
        <v>-4.8127607540840209E-2</v>
      </c>
      <c r="I222" s="631"/>
    </row>
    <row r="223" spans="2:9" x14ac:dyDescent="0.25">
      <c r="B223" s="167">
        <v>2015</v>
      </c>
      <c r="C223" s="146">
        <v>152288544.57999998</v>
      </c>
      <c r="D223" s="146">
        <v>499762832.43000001</v>
      </c>
      <c r="E223" s="146">
        <v>14559640</v>
      </c>
      <c r="F223" s="146">
        <v>7128397</v>
      </c>
      <c r="G223" s="146">
        <v>80195870.450000003</v>
      </c>
      <c r="H223" s="146">
        <v>5322785.5069696885</v>
      </c>
      <c r="I223" s="299"/>
    </row>
    <row r="224" spans="2:9" ht="26.25" thickBot="1" x14ac:dyDescent="0.3">
      <c r="B224" s="638" t="s">
        <v>622</v>
      </c>
      <c r="C224" s="630">
        <f t="shared" ref="C224:H224" si="39">IFERROR((C223-C221)/ABS(C221), "")</f>
        <v>3.6641587469653118E-2</v>
      </c>
      <c r="D224" s="630">
        <f t="shared" si="39"/>
        <v>3.1905197700583372E-2</v>
      </c>
      <c r="E224" s="630">
        <f t="shared" si="39"/>
        <v>2.2964648741718857E-2</v>
      </c>
      <c r="F224" s="630">
        <f t="shared" si="39"/>
        <v>-4.0614161162191915E-2</v>
      </c>
      <c r="G224" s="630">
        <f t="shared" si="39"/>
        <v>1.5152897428237796E-2</v>
      </c>
      <c r="H224" s="630">
        <f t="shared" si="39"/>
        <v>0.14496551025502558</v>
      </c>
      <c r="I224" s="631"/>
    </row>
    <row r="225" spans="2:11" x14ac:dyDescent="0.25">
      <c r="B225" s="167">
        <v>2016</v>
      </c>
      <c r="C225" s="146">
        <v>154915143.13</v>
      </c>
      <c r="D225" s="146">
        <v>490018056.41216832</v>
      </c>
      <c r="E225" s="146">
        <v>14787914.24</v>
      </c>
      <c r="F225" s="146">
        <v>7964981.4199999999</v>
      </c>
      <c r="G225" s="146">
        <v>77965846.132377058</v>
      </c>
      <c r="H225" s="146">
        <v>4684471.0544306105</v>
      </c>
      <c r="I225" s="299"/>
    </row>
    <row r="226" spans="2:11" ht="26.25" thickBot="1" x14ac:dyDescent="0.3">
      <c r="B226" s="638" t="s">
        <v>622</v>
      </c>
      <c r="C226" s="630">
        <f t="shared" ref="C226:H226" si="40">IFERROR((C225-C223)/ABS(C223), "")</f>
        <v>1.7247512327627581E-2</v>
      </c>
      <c r="D226" s="630">
        <f t="shared" si="40"/>
        <v>-1.9498801002166562E-2</v>
      </c>
      <c r="E226" s="630">
        <f t="shared" si="40"/>
        <v>1.5678563480965205E-2</v>
      </c>
      <c r="F226" s="630">
        <f t="shared" si="40"/>
        <v>0.1173594035236814</v>
      </c>
      <c r="G226" s="630">
        <f t="shared" si="40"/>
        <v>-2.7807221308400232E-2</v>
      </c>
      <c r="H226" s="630">
        <f t="shared" si="40"/>
        <v>-0.11992112996160846</v>
      </c>
      <c r="I226" s="631"/>
    </row>
    <row r="227" spans="2:11" x14ac:dyDescent="0.25">
      <c r="B227" s="167">
        <v>2017</v>
      </c>
      <c r="C227" s="146">
        <v>150572602</v>
      </c>
      <c r="D227" s="146">
        <v>566143392.80999994</v>
      </c>
      <c r="E227" s="146">
        <v>14176849</v>
      </c>
      <c r="F227" s="146">
        <v>7465315.2400000002</v>
      </c>
      <c r="G227" s="146">
        <v>12676223</v>
      </c>
      <c r="H227" s="146">
        <v>5004764.7977912975</v>
      </c>
      <c r="I227" s="299"/>
      <c r="K227" s="268"/>
    </row>
    <row r="228" spans="2:11" ht="26.25" thickBot="1" x14ac:dyDescent="0.3">
      <c r="B228" s="638" t="s">
        <v>622</v>
      </c>
      <c r="C228" s="630">
        <f t="shared" ref="C228:H228" si="41">IFERROR((C227-C225)/ABS(C225), "")</f>
        <v>-2.8031740746970547E-2</v>
      </c>
      <c r="D228" s="630">
        <f t="shared" si="41"/>
        <v>0.15535210468611876</v>
      </c>
      <c r="E228" s="630">
        <f t="shared" si="41"/>
        <v>-4.1321935607871105E-2</v>
      </c>
      <c r="F228" s="630">
        <f t="shared" si="41"/>
        <v>-6.2732874523139776E-2</v>
      </c>
      <c r="G228" s="630">
        <f t="shared" si="41"/>
        <v>-0.83741312858354378</v>
      </c>
      <c r="H228" s="630">
        <f t="shared" si="41"/>
        <v>6.8373513175569875E-2</v>
      </c>
      <c r="I228" s="631"/>
    </row>
    <row r="229" spans="2:11" x14ac:dyDescent="0.25">
      <c r="B229" s="167">
        <v>2018</v>
      </c>
      <c r="C229" s="146">
        <v>146815001.74771345</v>
      </c>
      <c r="D229" s="146">
        <v>615664374.38999999</v>
      </c>
      <c r="E229" s="146">
        <v>14667000.530000001</v>
      </c>
      <c r="F229" s="146">
        <v>9045795.5600000005</v>
      </c>
      <c r="G229" s="146">
        <v>12517704.609999999</v>
      </c>
      <c r="H229" s="146">
        <v>5395372</v>
      </c>
      <c r="I229" s="299">
        <v>1948489</v>
      </c>
    </row>
    <row r="230" spans="2:11" ht="26.25" thickBot="1" x14ac:dyDescent="0.3">
      <c r="B230" s="638" t="s">
        <v>622</v>
      </c>
      <c r="C230" s="630">
        <f t="shared" ref="C230:I230" si="42">IFERROR((C229-C227)/ABS(C227), "")</f>
        <v>-2.4955404916802551E-2</v>
      </c>
      <c r="D230" s="630">
        <f t="shared" si="42"/>
        <v>8.7470740114456283E-2</v>
      </c>
      <c r="E230" s="630">
        <f t="shared" si="42"/>
        <v>3.4574081306784125E-2</v>
      </c>
      <c r="F230" s="630">
        <f t="shared" si="42"/>
        <v>0.2117097897663596</v>
      </c>
      <c r="G230" s="630">
        <f t="shared" si="42"/>
        <v>-1.2505175240290472E-2</v>
      </c>
      <c r="H230" s="630">
        <f t="shared" si="42"/>
        <v>7.8047064745397271E-2</v>
      </c>
      <c r="I230" s="631" t="str">
        <f t="shared" si="42"/>
        <v/>
      </c>
    </row>
    <row r="231" spans="2:11" x14ac:dyDescent="0.25">
      <c r="B231" s="167">
        <v>2019</v>
      </c>
      <c r="C231" s="146">
        <v>149949297.06999999</v>
      </c>
      <c r="D231" s="146">
        <v>663010375.99999988</v>
      </c>
      <c r="E231" s="146">
        <v>15376385.449999999</v>
      </c>
      <c r="F231" s="146">
        <v>7497997.5499999998</v>
      </c>
      <c r="G231" s="146">
        <v>13269948.379999999</v>
      </c>
      <c r="H231" s="146">
        <v>5668494.5200000005</v>
      </c>
      <c r="I231" s="299">
        <v>863306</v>
      </c>
    </row>
    <row r="232" spans="2:11" ht="26.25" thickBot="1" x14ac:dyDescent="0.3">
      <c r="B232" s="638" t="s">
        <v>622</v>
      </c>
      <c r="C232" s="630">
        <f t="shared" ref="C232:I232" si="43">IFERROR((C231-C229)/ABS(C229), "")</f>
        <v>2.1348603923136627E-2</v>
      </c>
      <c r="D232" s="630">
        <f t="shared" si="43"/>
        <v>7.6902292189490892E-2</v>
      </c>
      <c r="E232" s="630">
        <f t="shared" si="43"/>
        <v>4.8366052660120687E-2</v>
      </c>
      <c r="F232" s="630">
        <f t="shared" si="43"/>
        <v>-0.17110689709197902</v>
      </c>
      <c r="G232" s="630">
        <f t="shared" si="43"/>
        <v>6.0094385786916213E-2</v>
      </c>
      <c r="H232" s="630">
        <f t="shared" si="43"/>
        <v>5.0621629055420177E-2</v>
      </c>
      <c r="I232" s="631">
        <f t="shared" si="43"/>
        <v>-0.5569356562957245</v>
      </c>
    </row>
    <row r="233" spans="2:11" x14ac:dyDescent="0.25">
      <c r="B233" s="167">
        <v>2020</v>
      </c>
      <c r="C233" s="146">
        <v>158887341.67000002</v>
      </c>
      <c r="D233" s="146">
        <v>714529456.36999989</v>
      </c>
      <c r="E233" s="146">
        <v>11953300.890000001</v>
      </c>
      <c r="F233" s="146">
        <v>8696476.5199999996</v>
      </c>
      <c r="G233" s="146">
        <v>14696483.91</v>
      </c>
      <c r="H233" s="146">
        <v>12777375.83</v>
      </c>
      <c r="I233" s="299">
        <v>-181876.9</v>
      </c>
    </row>
    <row r="234" spans="2:11" ht="26.25" thickBot="1" x14ac:dyDescent="0.3">
      <c r="B234" s="638" t="s">
        <v>622</v>
      </c>
      <c r="C234" s="630">
        <f t="shared" ref="C234:I234" si="44">IFERROR((C233-C231)/ABS(C231), "")</f>
        <v>5.9607112368306243E-2</v>
      </c>
      <c r="D234" s="630">
        <f t="shared" si="44"/>
        <v>7.7704787488876367E-2</v>
      </c>
      <c r="E234" s="630">
        <f t="shared" si="44"/>
        <v>-0.2226195858012911</v>
      </c>
      <c r="F234" s="630">
        <f t="shared" si="44"/>
        <v>0.15983987218027296</v>
      </c>
      <c r="G234" s="630">
        <f t="shared" si="44"/>
        <v>0.10750121169649955</v>
      </c>
      <c r="H234" s="630">
        <f t="shared" si="44"/>
        <v>1.2541039397529485</v>
      </c>
      <c r="I234" s="631">
        <f t="shared" si="44"/>
        <v>-1.2106748939541716</v>
      </c>
    </row>
    <row r="235" spans="2:11" x14ac:dyDescent="0.25">
      <c r="B235" s="167">
        <v>2021</v>
      </c>
      <c r="C235" s="146">
        <v>160219401.84</v>
      </c>
      <c r="D235" s="146">
        <v>722641038.62</v>
      </c>
      <c r="E235" s="146">
        <v>14698173.84</v>
      </c>
      <c r="F235" s="146">
        <v>10793299.879999999</v>
      </c>
      <c r="G235" s="146">
        <v>15699714.98</v>
      </c>
      <c r="H235" s="146">
        <v>13443780.106563831</v>
      </c>
      <c r="I235" s="299">
        <v>1346518.34</v>
      </c>
    </row>
    <row r="236" spans="2:11" ht="26.25" thickBot="1" x14ac:dyDescent="0.3">
      <c r="B236" s="638" t="s">
        <v>622</v>
      </c>
      <c r="C236" s="630">
        <f t="shared" ref="C236:I236" si="45">IFERROR((C235-C233)/ABS(C233), "")</f>
        <v>8.3836771136029213E-3</v>
      </c>
      <c r="D236" s="630">
        <f t="shared" si="45"/>
        <v>1.1352341289341827E-2</v>
      </c>
      <c r="E236" s="630">
        <f t="shared" si="45"/>
        <v>0.22963305075808219</v>
      </c>
      <c r="F236" s="630">
        <f t="shared" si="45"/>
        <v>0.24111182904682868</v>
      </c>
      <c r="G236" s="630">
        <f t="shared" si="45"/>
        <v>6.8263339458859734E-2</v>
      </c>
      <c r="H236" s="630">
        <f t="shared" si="45"/>
        <v>5.2155018794953191E-2</v>
      </c>
      <c r="I236" s="631">
        <f t="shared" si="45"/>
        <v>8.4034599226179907</v>
      </c>
    </row>
    <row r="237" spans="2:11" x14ac:dyDescent="0.25">
      <c r="B237" s="167">
        <v>2022</v>
      </c>
      <c r="C237" s="146">
        <v>165665084.85999998</v>
      </c>
      <c r="D237" s="146">
        <v>780676752.04999995</v>
      </c>
      <c r="E237" s="146">
        <v>15372601.59</v>
      </c>
      <c r="F237" s="146">
        <v>11415870.588364409</v>
      </c>
      <c r="G237" s="146">
        <v>12973409</v>
      </c>
      <c r="H237" s="146">
        <v>14828024</v>
      </c>
      <c r="I237" s="299">
        <v>1853998</v>
      </c>
    </row>
    <row r="238" spans="2:11" ht="26.25" thickBot="1" x14ac:dyDescent="0.3">
      <c r="B238" s="638" t="s">
        <v>622</v>
      </c>
      <c r="C238" s="630">
        <f t="shared" ref="C238:I238" si="46">IFERROR((C237-C235)/ABS(C235), "")</f>
        <v>3.3988911189658584E-2</v>
      </c>
      <c r="D238" s="630">
        <f t="shared" si="46"/>
        <v>8.0310569602895149E-2</v>
      </c>
      <c r="E238" s="630">
        <f t="shared" si="46"/>
        <v>4.5885139020780556E-2</v>
      </c>
      <c r="F238" s="630">
        <f t="shared" si="46"/>
        <v>5.7681220320583773E-2</v>
      </c>
      <c r="G238" s="630">
        <f t="shared" si="46"/>
        <v>-0.17365321494517988</v>
      </c>
      <c r="H238" s="630">
        <f t="shared" si="46"/>
        <v>0.10296537748042471</v>
      </c>
      <c r="I238" s="631">
        <f t="shared" si="46"/>
        <v>0.37688284290283036</v>
      </c>
    </row>
    <row r="239" spans="2:11" x14ac:dyDescent="0.25">
      <c r="B239" s="167">
        <v>2023</v>
      </c>
      <c r="C239" s="146">
        <v>189109122.04999995</v>
      </c>
      <c r="D239" s="146">
        <v>893761565.29162645</v>
      </c>
      <c r="E239" s="146">
        <v>17446591</v>
      </c>
      <c r="F239" s="146">
        <v>14245216.541526809</v>
      </c>
      <c r="G239" s="146">
        <v>153431.52000000002</v>
      </c>
      <c r="H239" s="146">
        <v>17611945.237330213</v>
      </c>
      <c r="I239" s="299">
        <v>1946380.42</v>
      </c>
    </row>
    <row r="240" spans="2:11" ht="26.25" thickBot="1" x14ac:dyDescent="0.3">
      <c r="B240" s="638" t="s">
        <v>622</v>
      </c>
      <c r="C240" s="630">
        <f t="shared" ref="C240:I242" si="47">IFERROR((C239-C237)/ABS(C237), "")</f>
        <v>0.14151465415788742</v>
      </c>
      <c r="D240" s="630">
        <f t="shared" si="47"/>
        <v>0.1448548492633783</v>
      </c>
      <c r="E240" s="630">
        <f t="shared" si="47"/>
        <v>0.13491466606076272</v>
      </c>
      <c r="F240" s="630">
        <f t="shared" si="47"/>
        <v>0.2478432048841025</v>
      </c>
      <c r="G240" s="630">
        <f t="shared" si="47"/>
        <v>-0.98817338449747483</v>
      </c>
      <c r="H240" s="630">
        <f t="shared" si="47"/>
        <v>0.18774728428617415</v>
      </c>
      <c r="I240" s="631">
        <f t="shared" si="47"/>
        <v>4.9828759254324936E-2</v>
      </c>
    </row>
    <row r="241" spans="2:10" x14ac:dyDescent="0.25">
      <c r="B241" s="167">
        <v>2024</v>
      </c>
      <c r="C241" s="146">
        <v>187897891.18000001</v>
      </c>
      <c r="D241" s="146">
        <v>918535491.63999999</v>
      </c>
      <c r="E241" s="146">
        <v>19732249.75</v>
      </c>
      <c r="F241" s="146">
        <v>15858762.039999999</v>
      </c>
      <c r="G241" s="146">
        <v>123565.76000000001</v>
      </c>
      <c r="H241" s="146">
        <v>18562322.081523363</v>
      </c>
      <c r="I241" s="299">
        <v>8790555.0199999996</v>
      </c>
    </row>
    <row r="242" spans="2:10" ht="25.5" x14ac:dyDescent="0.25">
      <c r="B242" s="632" t="s">
        <v>622</v>
      </c>
      <c r="C242" s="633">
        <f t="shared" si="47"/>
        <v>-6.4049309566341223E-3</v>
      </c>
      <c r="D242" s="633">
        <f t="shared" si="47"/>
        <v>2.7718719746345346E-2</v>
      </c>
      <c r="E242" s="633">
        <f t="shared" si="47"/>
        <v>0.13100890311465432</v>
      </c>
      <c r="F242" s="633">
        <f t="shared" si="47"/>
        <v>0.113269285431322</v>
      </c>
      <c r="G242" s="633">
        <f t="shared" si="47"/>
        <v>-0.19465205063470664</v>
      </c>
      <c r="H242" s="633">
        <f t="shared" si="47"/>
        <v>5.3962059919351449E-2</v>
      </c>
      <c r="I242" s="634">
        <f t="shared" si="47"/>
        <v>3.5163601779347946</v>
      </c>
    </row>
    <row r="243" spans="2:10" x14ac:dyDescent="0.25">
      <c r="B243" s="822" t="s">
        <v>771</v>
      </c>
    </row>
    <row r="244" spans="2:10" x14ac:dyDescent="0.25">
      <c r="B244" s="823" t="s">
        <v>1189</v>
      </c>
    </row>
    <row r="245" spans="2:10" x14ac:dyDescent="0.25">
      <c r="B245" s="823" t="s">
        <v>1190</v>
      </c>
    </row>
    <row r="246" spans="2:10" x14ac:dyDescent="0.25">
      <c r="B246" s="823" t="s">
        <v>1191</v>
      </c>
    </row>
    <row r="248" spans="2:10" x14ac:dyDescent="0.25">
      <c r="B248" s="261" t="s">
        <v>988</v>
      </c>
    </row>
    <row r="249" spans="2:10" ht="16.5" thickBot="1" x14ac:dyDescent="0.3">
      <c r="B249" s="592" t="s">
        <v>630</v>
      </c>
      <c r="C249" s="592" t="s">
        <v>631</v>
      </c>
      <c r="D249" s="592" t="s">
        <v>632</v>
      </c>
      <c r="E249" s="592" t="s">
        <v>633</v>
      </c>
      <c r="F249" s="592" t="s">
        <v>634</v>
      </c>
      <c r="G249" s="592" t="s">
        <v>635</v>
      </c>
      <c r="H249" s="592" t="s">
        <v>636</v>
      </c>
      <c r="I249" s="595" t="s">
        <v>637</v>
      </c>
      <c r="J249" s="595" t="s">
        <v>638</v>
      </c>
    </row>
    <row r="250" spans="2:10" x14ac:dyDescent="0.25">
      <c r="B250" s="647" t="s">
        <v>639</v>
      </c>
      <c r="C250" s="650" t="s">
        <v>61</v>
      </c>
      <c r="D250" s="650">
        <v>5029730</v>
      </c>
      <c r="E250" s="650">
        <v>4873376</v>
      </c>
      <c r="F250" s="650">
        <v>4733060</v>
      </c>
      <c r="G250" s="650">
        <v>4688139</v>
      </c>
      <c r="H250" s="650">
        <v>4800740</v>
      </c>
      <c r="I250" s="650">
        <v>4847947.4000000004</v>
      </c>
      <c r="J250" s="651">
        <v>4895626.8739999998</v>
      </c>
    </row>
    <row r="251" spans="2:10" x14ac:dyDescent="0.25">
      <c r="B251" s="646" t="s">
        <v>640</v>
      </c>
      <c r="C251" s="146"/>
      <c r="D251" s="146">
        <v>29290</v>
      </c>
      <c r="E251" s="146">
        <v>28379.492147689834</v>
      </c>
      <c r="F251" s="146">
        <v>28290</v>
      </c>
      <c r="G251" s="146">
        <v>28021.502433943366</v>
      </c>
      <c r="H251" s="146">
        <v>28694.530515142422</v>
      </c>
      <c r="I251" s="146">
        <v>28976.694135717695</v>
      </c>
      <c r="J251" s="299">
        <v>29261.679392498718</v>
      </c>
    </row>
    <row r="252" spans="2:10" ht="25.5" x14ac:dyDescent="0.25">
      <c r="B252" s="640" t="s">
        <v>641</v>
      </c>
      <c r="C252" s="146"/>
      <c r="D252" s="146">
        <v>4490</v>
      </c>
      <c r="E252" s="146">
        <v>4350.4240267370214</v>
      </c>
      <c r="F252" s="146">
        <v>4295</v>
      </c>
      <c r="G252" s="146">
        <v>4254.2365837322996</v>
      </c>
      <c r="H252" s="146">
        <v>4356.4159972618136</v>
      </c>
      <c r="I252" s="146">
        <v>4399.2541998199895</v>
      </c>
      <c r="J252" s="299">
        <v>4442.5207844037468</v>
      </c>
    </row>
    <row r="253" spans="2:10" ht="26.25" thickBot="1" x14ac:dyDescent="0.3">
      <c r="B253" s="652" t="s">
        <v>642</v>
      </c>
      <c r="C253" s="653"/>
      <c r="D253" s="653">
        <v>3520</v>
      </c>
      <c r="E253" s="653">
        <v>3410.5774107158832</v>
      </c>
      <c r="F253" s="653">
        <v>3491.8</v>
      </c>
      <c r="G253" s="653">
        <v>3458.659674755866</v>
      </c>
      <c r="H253" s="653">
        <v>3541.7307052942492</v>
      </c>
      <c r="I253" s="653">
        <v>3576.557814885085</v>
      </c>
      <c r="J253" s="654">
        <v>3611.7331955718287</v>
      </c>
    </row>
    <row r="254" spans="2:10" x14ac:dyDescent="0.25">
      <c r="B254" s="647" t="s">
        <v>643</v>
      </c>
      <c r="C254" s="650" t="s">
        <v>63</v>
      </c>
      <c r="D254" s="650">
        <v>5798120</v>
      </c>
      <c r="E254" s="650">
        <v>5826870</v>
      </c>
      <c r="F254" s="650">
        <v>5851230</v>
      </c>
      <c r="G254" s="650">
        <v>6004430</v>
      </c>
      <c r="H254" s="650">
        <v>6129770</v>
      </c>
      <c r="I254" s="650">
        <v>6219827</v>
      </c>
      <c r="J254" s="651">
        <v>6196771</v>
      </c>
    </row>
    <row r="255" spans="2:10" x14ac:dyDescent="0.25">
      <c r="B255" s="646" t="s">
        <v>640</v>
      </c>
      <c r="C255" s="146"/>
      <c r="D255" s="146">
        <v>21120</v>
      </c>
      <c r="E255" s="146">
        <v>21224.723600063469</v>
      </c>
      <c r="F255" s="146">
        <v>21480</v>
      </c>
      <c r="G255" s="146">
        <v>22042.400726001197</v>
      </c>
      <c r="H255" s="146">
        <v>22502.526750785732</v>
      </c>
      <c r="I255" s="146">
        <v>22833.12807050825</v>
      </c>
      <c r="J255" s="299">
        <v>22748.488963858879</v>
      </c>
    </row>
    <row r="256" spans="2:10" ht="25.5" x14ac:dyDescent="0.25">
      <c r="B256" s="640" t="s">
        <v>641</v>
      </c>
      <c r="C256" s="146"/>
      <c r="D256" s="146">
        <v>9950</v>
      </c>
      <c r="E256" s="146">
        <v>9999.337112719295</v>
      </c>
      <c r="F256" s="146">
        <v>10070</v>
      </c>
      <c r="G256" s="146">
        <v>10333.658068474491</v>
      </c>
      <c r="H256" s="146">
        <v>10549.36891901361</v>
      </c>
      <c r="I256" s="146">
        <v>10704.357526537155</v>
      </c>
      <c r="J256" s="299">
        <v>10664.678019835144</v>
      </c>
    </row>
    <row r="257" spans="2:10" ht="26.25" thickBot="1" x14ac:dyDescent="0.3">
      <c r="B257" s="652" t="s">
        <v>642</v>
      </c>
      <c r="C257" s="653"/>
      <c r="D257" s="653">
        <v>8850</v>
      </c>
      <c r="E257" s="653">
        <v>8893.8827585493218</v>
      </c>
      <c r="F257" s="653">
        <v>8954.5</v>
      </c>
      <c r="G257" s="653">
        <v>9188.9514572149783</v>
      </c>
      <c r="H257" s="653">
        <v>9380.7670293254578</v>
      </c>
      <c r="I257" s="653">
        <v>9518.5868392628545</v>
      </c>
      <c r="J257" s="654">
        <v>9483.3028131691972</v>
      </c>
    </row>
    <row r="258" spans="2:10" ht="25.5" x14ac:dyDescent="0.25">
      <c r="B258" s="647" t="s">
        <v>644</v>
      </c>
      <c r="C258" s="650" t="s">
        <v>65</v>
      </c>
      <c r="D258" s="650">
        <v>160430</v>
      </c>
      <c r="E258" s="650">
        <v>178237.88888888888</v>
      </c>
      <c r="F258" s="650">
        <v>178970</v>
      </c>
      <c r="G258" s="650">
        <v>185252.11111111112</v>
      </c>
      <c r="H258" s="650">
        <v>185819.86666666664</v>
      </c>
      <c r="I258" s="650">
        <v>212505.26666666666</v>
      </c>
      <c r="J258" s="651">
        <v>224608.26666666666</v>
      </c>
    </row>
    <row r="259" spans="2:10" x14ac:dyDescent="0.25">
      <c r="B259" s="646" t="s">
        <v>640</v>
      </c>
      <c r="C259" s="146"/>
      <c r="D259" s="146">
        <v>2190</v>
      </c>
      <c r="E259" s="146">
        <v>2433.0921689625798</v>
      </c>
      <c r="F259" s="146">
        <v>2380</v>
      </c>
      <c r="G259" s="146">
        <v>2463.5415122335835</v>
      </c>
      <c r="H259" s="146">
        <v>2471.0917062449939</v>
      </c>
      <c r="I259" s="146">
        <v>2825.9626455085581</v>
      </c>
      <c r="J259" s="299">
        <v>2986.9121901249741</v>
      </c>
    </row>
    <row r="260" spans="2:10" ht="25.5" x14ac:dyDescent="0.25">
      <c r="B260" s="640" t="s">
        <v>641</v>
      </c>
      <c r="C260" s="146"/>
      <c r="D260" s="146">
        <v>208</v>
      </c>
      <c r="E260" s="146">
        <v>231.08820600192539</v>
      </c>
      <c r="F260" s="146">
        <v>213.4</v>
      </c>
      <c r="G260" s="146">
        <v>220.89065492043983</v>
      </c>
      <c r="H260" s="146">
        <v>221.56763450112678</v>
      </c>
      <c r="I260" s="146">
        <v>253.38673468551525</v>
      </c>
      <c r="J260" s="299">
        <v>267.8180930137267</v>
      </c>
    </row>
    <row r="261" spans="2:10" ht="26.25" thickBot="1" x14ac:dyDescent="0.3">
      <c r="B261" s="652" t="s">
        <v>642</v>
      </c>
      <c r="C261" s="653"/>
      <c r="D261" s="653">
        <v>157</v>
      </c>
      <c r="E261" s="653">
        <v>174.42715549183791</v>
      </c>
      <c r="F261" s="653">
        <v>156.80000000000001</v>
      </c>
      <c r="G261" s="653">
        <v>162.30391139421258</v>
      </c>
      <c r="H261" s="653">
        <v>162.80133594084668</v>
      </c>
      <c r="I261" s="653">
        <v>186.18106840997561</v>
      </c>
      <c r="J261" s="654">
        <v>196.78480311411596</v>
      </c>
    </row>
    <row r="262" spans="2:10" x14ac:dyDescent="0.25">
      <c r="B262" s="647" t="s">
        <v>645</v>
      </c>
      <c r="C262" s="650" t="s">
        <v>63</v>
      </c>
      <c r="D262" s="668">
        <v>57340</v>
      </c>
      <c r="E262" s="650">
        <v>57462</v>
      </c>
      <c r="F262" s="650">
        <v>63120</v>
      </c>
      <c r="G262" s="650">
        <v>63282</v>
      </c>
      <c r="H262" s="650">
        <v>75497</v>
      </c>
      <c r="I262" s="650">
        <v>75497</v>
      </c>
      <c r="J262" s="651">
        <v>75483</v>
      </c>
    </row>
    <row r="263" spans="2:10" x14ac:dyDescent="0.25">
      <c r="B263" s="646" t="s">
        <v>640</v>
      </c>
      <c r="C263" s="146"/>
      <c r="D263" s="146">
        <v>1110</v>
      </c>
      <c r="E263" s="146">
        <v>1112.3617021276596</v>
      </c>
      <c r="F263" s="146">
        <v>1310</v>
      </c>
      <c r="G263" s="146">
        <v>1313.3621673003802</v>
      </c>
      <c r="H263" s="146">
        <v>1566.8737325728771</v>
      </c>
      <c r="I263" s="146">
        <v>1566.8737325728771</v>
      </c>
      <c r="J263" s="299">
        <v>1566.583174904943</v>
      </c>
    </row>
    <row r="264" spans="2:10" ht="25.5" x14ac:dyDescent="0.25">
      <c r="B264" s="640" t="s">
        <v>641</v>
      </c>
      <c r="C264" s="146"/>
      <c r="D264" s="146">
        <v>232</v>
      </c>
      <c r="E264" s="146">
        <v>232.49361702127661</v>
      </c>
      <c r="F264" s="146">
        <v>222</v>
      </c>
      <c r="G264" s="146">
        <v>222.56977186311786</v>
      </c>
      <c r="H264" s="146">
        <v>265.53127376425857</v>
      </c>
      <c r="I264" s="146">
        <v>265.53127376425857</v>
      </c>
      <c r="J264" s="299">
        <v>265.48203422053234</v>
      </c>
    </row>
    <row r="265" spans="2:10" ht="26.25" thickBot="1" x14ac:dyDescent="0.3">
      <c r="B265" s="652" t="s">
        <v>642</v>
      </c>
      <c r="C265" s="653"/>
      <c r="D265" s="653">
        <v>205</v>
      </c>
      <c r="E265" s="653">
        <v>205.43617021276597</v>
      </c>
      <c r="F265" s="653">
        <v>194</v>
      </c>
      <c r="G265" s="653">
        <v>194.49790874524712</v>
      </c>
      <c r="H265" s="653">
        <v>232.04084283903677</v>
      </c>
      <c r="I265" s="653">
        <v>232.04084283903677</v>
      </c>
      <c r="J265" s="654">
        <v>231.99781368821291</v>
      </c>
    </row>
    <row r="266" spans="2:10" ht="25.5" x14ac:dyDescent="0.25">
      <c r="B266" s="647" t="s">
        <v>646</v>
      </c>
      <c r="C266" s="650" t="s">
        <v>68</v>
      </c>
      <c r="D266" s="650">
        <v>139</v>
      </c>
      <c r="E266" s="650">
        <v>100</v>
      </c>
      <c r="F266" s="650">
        <v>108</v>
      </c>
      <c r="G266" s="650">
        <v>100</v>
      </c>
      <c r="H266" s="650">
        <v>100</v>
      </c>
      <c r="I266" s="650">
        <v>100</v>
      </c>
      <c r="J266" s="651">
        <v>100</v>
      </c>
    </row>
    <row r="267" spans="2:10" x14ac:dyDescent="0.25">
      <c r="B267" s="646" t="s">
        <v>640</v>
      </c>
      <c r="C267" s="146"/>
      <c r="D267" s="146">
        <v>110</v>
      </c>
      <c r="E267" s="146">
        <v>79.136690647482013</v>
      </c>
      <c r="F267" s="146">
        <v>99</v>
      </c>
      <c r="G267" s="146">
        <v>91.666666666666671</v>
      </c>
      <c r="H267" s="146">
        <v>91.666666666666671</v>
      </c>
      <c r="I267" s="146">
        <v>91.666666666666671</v>
      </c>
      <c r="J267" s="299">
        <v>91.666666666666671</v>
      </c>
    </row>
    <row r="268" spans="2:10" ht="25.5" x14ac:dyDescent="0.25">
      <c r="B268" s="640" t="s">
        <v>641</v>
      </c>
      <c r="C268" s="146"/>
      <c r="D268" s="146">
        <v>4</v>
      </c>
      <c r="E268" s="146">
        <v>2.8776978417266186</v>
      </c>
      <c r="F268" s="146">
        <v>4</v>
      </c>
      <c r="G268" s="146">
        <v>3.7037037037037037</v>
      </c>
      <c r="H268" s="146">
        <v>3.7037037037037037</v>
      </c>
      <c r="I268" s="146">
        <v>3.7037037037037037</v>
      </c>
      <c r="J268" s="299">
        <v>3.7037037037037037</v>
      </c>
    </row>
    <row r="269" spans="2:10" ht="26.25" thickBot="1" x14ac:dyDescent="0.3">
      <c r="B269" s="652" t="s">
        <v>642</v>
      </c>
      <c r="C269" s="653"/>
      <c r="D269" s="653">
        <v>4</v>
      </c>
      <c r="E269" s="653">
        <v>2.8776978417266186</v>
      </c>
      <c r="F269" s="653">
        <v>3</v>
      </c>
      <c r="G269" s="653">
        <v>2.7777777777777777</v>
      </c>
      <c r="H269" s="653">
        <v>2.7777777777777777</v>
      </c>
      <c r="I269" s="653">
        <v>2.7777777777777777</v>
      </c>
      <c r="J269" s="654">
        <v>2.7777777777777777</v>
      </c>
    </row>
    <row r="270" spans="2:10" ht="25.5" x14ac:dyDescent="0.25">
      <c r="B270" s="647" t="s">
        <v>647</v>
      </c>
      <c r="C270" s="650" t="s">
        <v>61</v>
      </c>
      <c r="D270" s="650">
        <v>57821.916496945007</v>
      </c>
      <c r="E270" s="650">
        <v>57821.916496945007</v>
      </c>
      <c r="F270" s="650">
        <v>58699.75</v>
      </c>
      <c r="G270" s="650">
        <v>58699.75</v>
      </c>
      <c r="H270" s="650">
        <v>58699.75</v>
      </c>
      <c r="I270" s="650">
        <v>58699.75</v>
      </c>
      <c r="J270" s="651">
        <v>58699.75</v>
      </c>
    </row>
    <row r="271" spans="2:10" x14ac:dyDescent="0.25">
      <c r="B271" s="646" t="s">
        <v>640</v>
      </c>
      <c r="C271" s="146"/>
      <c r="D271" s="146">
        <v>47090</v>
      </c>
      <c r="E271" s="146">
        <v>47090</v>
      </c>
      <c r="F271" s="146">
        <v>47640</v>
      </c>
      <c r="G271" s="146">
        <v>47640</v>
      </c>
      <c r="H271" s="146">
        <v>47640</v>
      </c>
      <c r="I271" s="146">
        <v>47640</v>
      </c>
      <c r="J271" s="299">
        <v>47640</v>
      </c>
    </row>
    <row r="272" spans="2:10" ht="25.5" x14ac:dyDescent="0.25">
      <c r="B272" s="640" t="s">
        <v>641</v>
      </c>
      <c r="C272" s="146"/>
      <c r="D272" s="146">
        <v>156</v>
      </c>
      <c r="E272" s="146">
        <v>156</v>
      </c>
      <c r="F272" s="146">
        <v>153</v>
      </c>
      <c r="G272" s="146">
        <v>153</v>
      </c>
      <c r="H272" s="146">
        <v>153</v>
      </c>
      <c r="I272" s="146">
        <v>153</v>
      </c>
      <c r="J272" s="299">
        <v>153</v>
      </c>
    </row>
    <row r="273" spans="2:10" ht="26.25" thickBot="1" x14ac:dyDescent="0.3">
      <c r="B273" s="652" t="s">
        <v>642</v>
      </c>
      <c r="C273" s="653"/>
      <c r="D273" s="653">
        <v>152</v>
      </c>
      <c r="E273" s="653">
        <v>152</v>
      </c>
      <c r="F273" s="653">
        <v>138.5</v>
      </c>
      <c r="G273" s="653">
        <v>138.5</v>
      </c>
      <c r="H273" s="653">
        <v>138.5</v>
      </c>
      <c r="I273" s="653">
        <v>138.5</v>
      </c>
      <c r="J273" s="654">
        <v>138.5</v>
      </c>
    </row>
    <row r="274" spans="2:10" ht="51" x14ac:dyDescent="0.25">
      <c r="B274" s="647" t="s">
        <v>648</v>
      </c>
      <c r="C274" s="650" t="s">
        <v>61</v>
      </c>
      <c r="D274" s="650">
        <v>69660</v>
      </c>
      <c r="E274" s="650">
        <v>70000</v>
      </c>
      <c r="F274" s="650">
        <v>329320</v>
      </c>
      <c r="G274" s="650">
        <v>320290</v>
      </c>
      <c r="H274" s="650">
        <v>333300</v>
      </c>
      <c r="I274" s="650">
        <v>336633</v>
      </c>
      <c r="J274" s="651">
        <v>339999.33000000007</v>
      </c>
    </row>
    <row r="275" spans="2:10" x14ac:dyDescent="0.25">
      <c r="B275" s="646" t="s">
        <v>640</v>
      </c>
      <c r="C275" s="146"/>
      <c r="D275" s="146">
        <v>420</v>
      </c>
      <c r="E275" s="146">
        <v>422.04995693367789</v>
      </c>
      <c r="F275" s="146">
        <v>5490</v>
      </c>
      <c r="G275" s="146">
        <v>5339.4634398153776</v>
      </c>
      <c r="H275" s="146">
        <v>5556.349447346046</v>
      </c>
      <c r="I275" s="146">
        <v>5611.9129418195062</v>
      </c>
      <c r="J275" s="299">
        <v>5668.0320712377033</v>
      </c>
    </row>
    <row r="276" spans="2:10" ht="25.5" x14ac:dyDescent="0.25">
      <c r="B276" s="640" t="s">
        <v>641</v>
      </c>
      <c r="C276" s="146"/>
      <c r="D276" s="146">
        <v>55</v>
      </c>
      <c r="E276" s="146">
        <v>55.26844674131496</v>
      </c>
      <c r="F276" s="146">
        <v>273</v>
      </c>
      <c r="G276" s="146">
        <v>265.51430219846958</v>
      </c>
      <c r="H276" s="146">
        <v>276.29934410300012</v>
      </c>
      <c r="I276" s="146">
        <v>279.06233754403013</v>
      </c>
      <c r="J276" s="299">
        <v>281.85296091947049</v>
      </c>
    </row>
    <row r="277" spans="2:10" ht="26.25" thickBot="1" x14ac:dyDescent="0.3">
      <c r="B277" s="652" t="s">
        <v>642</v>
      </c>
      <c r="C277" s="653"/>
      <c r="D277" s="653">
        <v>34</v>
      </c>
      <c r="E277" s="653">
        <v>34.165948894631072</v>
      </c>
      <c r="F277" s="653">
        <v>175</v>
      </c>
      <c r="G277" s="653">
        <v>170.20147576824974</v>
      </c>
      <c r="H277" s="653">
        <v>177.11496416858981</v>
      </c>
      <c r="I277" s="653">
        <v>178.8861138102757</v>
      </c>
      <c r="J277" s="654">
        <v>180.67497494837852</v>
      </c>
    </row>
    <row r="278" spans="2:10" ht="25.5" x14ac:dyDescent="0.25">
      <c r="B278" s="647" t="s">
        <v>649</v>
      </c>
      <c r="C278" s="650" t="s">
        <v>61</v>
      </c>
      <c r="D278" s="650"/>
      <c r="E278" s="650"/>
      <c r="F278" s="650"/>
      <c r="G278" s="650"/>
      <c r="H278" s="650"/>
      <c r="I278" s="650"/>
      <c r="J278" s="651"/>
    </row>
    <row r="279" spans="2:10" x14ac:dyDescent="0.25">
      <c r="B279" s="646" t="s">
        <v>640</v>
      </c>
      <c r="C279" s="146"/>
      <c r="D279" s="146"/>
      <c r="E279" s="146"/>
      <c r="F279" s="146" t="s">
        <v>76</v>
      </c>
      <c r="G279" s="146" t="s">
        <v>76</v>
      </c>
      <c r="H279" s="146" t="s">
        <v>76</v>
      </c>
      <c r="I279" s="146" t="s">
        <v>76</v>
      </c>
      <c r="J279" s="299" t="s">
        <v>76</v>
      </c>
    </row>
    <row r="280" spans="2:10" ht="25.5" x14ac:dyDescent="0.25">
      <c r="B280" s="640" t="s">
        <v>641</v>
      </c>
      <c r="C280" s="146"/>
      <c r="D280" s="146"/>
      <c r="E280" s="146"/>
      <c r="F280" s="146" t="s">
        <v>76</v>
      </c>
      <c r="G280" s="146" t="s">
        <v>76</v>
      </c>
      <c r="H280" s="146" t="s">
        <v>76</v>
      </c>
      <c r="I280" s="146" t="s">
        <v>76</v>
      </c>
      <c r="J280" s="299" t="s">
        <v>76</v>
      </c>
    </row>
    <row r="281" spans="2:10" ht="26.25" thickBot="1" x14ac:dyDescent="0.3">
      <c r="B281" s="652" t="s">
        <v>642</v>
      </c>
      <c r="C281" s="653"/>
      <c r="D281" s="653"/>
      <c r="E281" s="653"/>
      <c r="F281" s="653" t="s">
        <v>76</v>
      </c>
      <c r="G281" s="653" t="s">
        <v>76</v>
      </c>
      <c r="H281" s="653" t="s">
        <v>76</v>
      </c>
      <c r="I281" s="653" t="s">
        <v>76</v>
      </c>
      <c r="J281" s="654" t="s">
        <v>76</v>
      </c>
    </row>
    <row r="282" spans="2:10" ht="25.5" x14ac:dyDescent="0.25">
      <c r="B282" s="647" t="s">
        <v>650</v>
      </c>
      <c r="C282" s="650" t="s">
        <v>29</v>
      </c>
      <c r="D282" s="650"/>
      <c r="E282" s="650"/>
      <c r="F282" s="650"/>
      <c r="G282" s="650"/>
      <c r="H282" s="650"/>
      <c r="I282" s="650"/>
      <c r="J282" s="651"/>
    </row>
    <row r="283" spans="2:10" ht="16.5" thickBot="1" x14ac:dyDescent="0.3">
      <c r="B283" s="639" t="s">
        <v>651</v>
      </c>
      <c r="C283" s="653"/>
      <c r="D283" s="653"/>
      <c r="E283" s="653"/>
      <c r="F283" s="653">
        <v>2374</v>
      </c>
      <c r="G283" s="653">
        <v>2766</v>
      </c>
      <c r="H283" s="653">
        <v>2865</v>
      </c>
      <c r="I283" s="653">
        <v>2891</v>
      </c>
      <c r="J283" s="654">
        <v>2882</v>
      </c>
    </row>
    <row r="284" spans="2:10" ht="25.5" x14ac:dyDescent="0.25">
      <c r="B284" s="503" t="s">
        <v>652</v>
      </c>
      <c r="C284" s="648" t="s">
        <v>29</v>
      </c>
      <c r="D284" s="648"/>
      <c r="E284" s="648"/>
      <c r="F284" s="648"/>
      <c r="G284" s="648"/>
      <c r="H284" s="648"/>
      <c r="I284" s="648"/>
      <c r="J284" s="649"/>
    </row>
    <row r="285" spans="2:10" ht="25.5" x14ac:dyDescent="0.25">
      <c r="B285" s="645" t="s">
        <v>641</v>
      </c>
      <c r="C285" s="302"/>
      <c r="D285" s="302"/>
      <c r="E285" s="302"/>
      <c r="F285" s="302">
        <v>36686.539333333327</v>
      </c>
      <c r="G285" s="302">
        <v>36686.539333333327</v>
      </c>
      <c r="H285" s="302">
        <v>36686.539333333327</v>
      </c>
      <c r="I285" s="302">
        <v>36686.539333333327</v>
      </c>
      <c r="J285" s="303">
        <v>36686.539333333327</v>
      </c>
    </row>
    <row r="286" spans="2:10" ht="25.5" x14ac:dyDescent="0.25">
      <c r="B286" s="656" t="s">
        <v>642</v>
      </c>
      <c r="C286" s="657"/>
      <c r="D286" s="657"/>
      <c r="E286" s="657"/>
      <c r="F286" s="657">
        <v>30606.503190382471</v>
      </c>
      <c r="G286" s="657">
        <v>30606.503190382471</v>
      </c>
      <c r="H286" s="657">
        <v>30606.503190382471</v>
      </c>
      <c r="I286" s="657">
        <v>30606.503190382471</v>
      </c>
      <c r="J286" s="658">
        <v>30606.503190382471</v>
      </c>
    </row>
    <row r="287" spans="2:10" x14ac:dyDescent="0.25">
      <c r="B287" s="824" t="s">
        <v>678</v>
      </c>
      <c r="C287" s="663"/>
      <c r="D287" s="664"/>
      <c r="E287" s="664"/>
      <c r="F287" s="664"/>
      <c r="G287" s="664"/>
      <c r="H287" s="666"/>
      <c r="I287" s="667"/>
      <c r="J287" s="664"/>
    </row>
  </sheetData>
  <mergeCells count="1">
    <mergeCell ref="B12:K12"/>
  </mergeCells>
  <pageMargins left="0.25" right="0.25" top="0.75" bottom="0.75" header="0.3" footer="0.3"/>
  <pageSetup paperSize="9" scale="78" orientation="landscape" r:id="rId1"/>
  <rowBreaks count="1" manualBreakCount="1">
    <brk id="43" min="1" max="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35327-0C21-4C98-855C-0769DC99D2E8}">
  <dimension ref="B1:C22"/>
  <sheetViews>
    <sheetView zoomScaleNormal="100" workbookViewId="0">
      <pane ySplit="1" topLeftCell="A2" activePane="bottomLeft" state="frozen"/>
      <selection activeCell="M8" sqref="M8"/>
      <selection pane="bottomLeft"/>
    </sheetView>
  </sheetViews>
  <sheetFormatPr baseColWidth="10" defaultColWidth="12.5703125" defaultRowHeight="15" x14ac:dyDescent="0.25"/>
  <cols>
    <col min="1" max="1" width="3" style="580" customWidth="1"/>
    <col min="2" max="2" width="26.42578125" style="580" customWidth="1"/>
    <col min="3" max="3" width="83.5703125" style="580" customWidth="1"/>
    <col min="4" max="16384" width="12.5703125" style="580"/>
  </cols>
  <sheetData>
    <row r="1" spans="2:3" ht="46.5" customHeight="1" x14ac:dyDescent="0.5">
      <c r="B1" s="685" t="s">
        <v>801</v>
      </c>
    </row>
    <row r="2" spans="2:3" ht="20.25" customHeight="1" x14ac:dyDescent="0.25"/>
    <row r="3" spans="2:3" ht="20.25" customHeight="1" x14ac:dyDescent="0.25"/>
    <row r="4" spans="2:3" ht="20.25" customHeight="1" x14ac:dyDescent="0.25">
      <c r="B4" s="261" t="s">
        <v>989</v>
      </c>
      <c r="C4" s="261"/>
    </row>
    <row r="5" spans="2:3" ht="197.25" customHeight="1" x14ac:dyDescent="0.25">
      <c r="B5" s="686" t="s">
        <v>800</v>
      </c>
      <c r="C5" s="687" t="s">
        <v>799</v>
      </c>
    </row>
    <row r="6" spans="2:3" ht="232.5" customHeight="1" x14ac:dyDescent="0.25">
      <c r="B6" s="686" t="s">
        <v>60</v>
      </c>
      <c r="C6" s="687" t="s">
        <v>798</v>
      </c>
    </row>
    <row r="7" spans="2:3" ht="208.35" customHeight="1" x14ac:dyDescent="0.25">
      <c r="B7" s="686" t="s">
        <v>433</v>
      </c>
      <c r="C7" s="688" t="s">
        <v>797</v>
      </c>
    </row>
    <row r="8" spans="2:3" ht="150.75" customHeight="1" x14ac:dyDescent="0.25">
      <c r="B8" s="686" t="s">
        <v>432</v>
      </c>
      <c r="C8" s="688" t="s">
        <v>796</v>
      </c>
    </row>
    <row r="9" spans="2:3" ht="167.25" customHeight="1" x14ac:dyDescent="0.25">
      <c r="B9" s="686" t="s">
        <v>795</v>
      </c>
      <c r="C9" s="688" t="s">
        <v>794</v>
      </c>
    </row>
    <row r="10" spans="2:3" ht="165.75" customHeight="1" x14ac:dyDescent="0.25">
      <c r="B10" s="686" t="s">
        <v>434</v>
      </c>
      <c r="C10" s="688" t="s">
        <v>793</v>
      </c>
    </row>
    <row r="11" spans="2:3" ht="195.75" customHeight="1" x14ac:dyDescent="0.25">
      <c r="B11" s="686" t="s">
        <v>508</v>
      </c>
      <c r="C11" s="688" t="s">
        <v>1041</v>
      </c>
    </row>
    <row r="12" spans="2:3" ht="76.349999999999994" customHeight="1" x14ac:dyDescent="0.25">
      <c r="B12" s="686" t="s">
        <v>78</v>
      </c>
      <c r="C12" s="688" t="s">
        <v>792</v>
      </c>
    </row>
    <row r="13" spans="2:3" ht="98.25" customHeight="1" x14ac:dyDescent="0.25">
      <c r="B13" s="686" t="s">
        <v>61</v>
      </c>
      <c r="C13" s="688" t="s">
        <v>791</v>
      </c>
    </row>
    <row r="14" spans="2:3" ht="113.25" customHeight="1" x14ac:dyDescent="0.25">
      <c r="B14" s="686" t="s">
        <v>65</v>
      </c>
      <c r="C14" s="688" t="s">
        <v>790</v>
      </c>
    </row>
    <row r="15" spans="2:3" ht="96" customHeight="1" x14ac:dyDescent="0.25">
      <c r="B15" s="686" t="s">
        <v>63</v>
      </c>
      <c r="C15" s="688" t="s">
        <v>789</v>
      </c>
    </row>
    <row r="16" spans="2:3" ht="84" customHeight="1" x14ac:dyDescent="0.25">
      <c r="B16" s="686" t="s">
        <v>68</v>
      </c>
      <c r="C16" s="688" t="s">
        <v>788</v>
      </c>
    </row>
    <row r="17" spans="2:3" ht="114.75" customHeight="1" x14ac:dyDescent="0.25">
      <c r="B17" s="686" t="s">
        <v>787</v>
      </c>
      <c r="C17" s="688" t="s">
        <v>786</v>
      </c>
    </row>
    <row r="18" spans="2:3" ht="254.1" customHeight="1" x14ac:dyDescent="0.25">
      <c r="B18" s="686" t="s">
        <v>785</v>
      </c>
      <c r="C18" s="688" t="s">
        <v>784</v>
      </c>
    </row>
    <row r="19" spans="2:3" ht="115.35" customHeight="1" x14ac:dyDescent="0.25">
      <c r="B19" s="686" t="s">
        <v>84</v>
      </c>
      <c r="C19" s="688" t="s">
        <v>783</v>
      </c>
    </row>
    <row r="20" spans="2:3" ht="114.6" customHeight="1" x14ac:dyDescent="0.25">
      <c r="B20" s="686" t="s">
        <v>499</v>
      </c>
      <c r="C20" s="688" t="s">
        <v>782</v>
      </c>
    </row>
    <row r="21" spans="2:3" ht="115.35" customHeight="1" x14ac:dyDescent="0.25">
      <c r="B21" s="686" t="s">
        <v>500</v>
      </c>
      <c r="C21" s="688" t="s">
        <v>781</v>
      </c>
    </row>
    <row r="22" spans="2:3" ht="60.75" customHeight="1" x14ac:dyDescent="0.25">
      <c r="B22" s="686" t="s">
        <v>85</v>
      </c>
      <c r="C22" s="688" t="s">
        <v>780</v>
      </c>
    </row>
  </sheetData>
  <printOptions horizontalCentered="1"/>
  <pageMargins left="0.39370078740157483" right="0.39370078740157483" top="0.78740157480314965" bottom="0.78740157480314965" header="0.31496062992125984" footer="0.31496062992125984"/>
  <pageSetup paperSize="9"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1:I135"/>
  <sheetViews>
    <sheetView topLeftCell="A24" workbookViewId="0">
      <selection activeCell="D37" sqref="D37"/>
    </sheetView>
  </sheetViews>
  <sheetFormatPr baseColWidth="10" defaultColWidth="28.5703125" defaultRowHeight="15.75" x14ac:dyDescent="0.25"/>
  <cols>
    <col min="1" max="1" width="4.42578125" style="79" customWidth="1"/>
    <col min="2" max="2" width="18.5703125" style="79" customWidth="1"/>
    <col min="3" max="3" width="29" style="80" bestFit="1" customWidth="1"/>
    <col min="4" max="5" width="22.5703125" style="79" bestFit="1" customWidth="1"/>
    <col min="6" max="16384" width="28.5703125" style="79"/>
  </cols>
  <sheetData>
    <row r="1" spans="2:9" ht="15.75" customHeight="1" x14ac:dyDescent="0.45">
      <c r="B1" s="498"/>
      <c r="C1" s="498"/>
      <c r="D1" s="498"/>
      <c r="E1" s="498"/>
      <c r="F1" s="498"/>
      <c r="G1" s="498"/>
      <c r="H1" s="498"/>
      <c r="I1" s="498"/>
    </row>
    <row r="2" spans="2:9" x14ac:dyDescent="0.25">
      <c r="B2" s="78" t="s">
        <v>715</v>
      </c>
      <c r="C2" s="78"/>
      <c r="D2" s="78"/>
      <c r="E2" s="78"/>
    </row>
    <row r="3" spans="2:9" ht="36.75" customHeight="1" thickBot="1" x14ac:dyDescent="0.3">
      <c r="B3" s="229" t="s">
        <v>398</v>
      </c>
      <c r="C3" s="228" t="s">
        <v>399</v>
      </c>
      <c r="D3" s="225" t="s">
        <v>754</v>
      </c>
      <c r="E3" s="209" t="s">
        <v>755</v>
      </c>
    </row>
    <row r="4" spans="2:9" ht="16.5" thickBot="1" x14ac:dyDescent="0.3">
      <c r="B4" s="230">
        <v>1</v>
      </c>
      <c r="C4" s="201" t="s">
        <v>400</v>
      </c>
      <c r="D4" s="555">
        <v>192</v>
      </c>
      <c r="E4" s="558">
        <v>200.8</v>
      </c>
    </row>
    <row r="5" spans="2:9" ht="16.5" thickBot="1" x14ac:dyDescent="0.3">
      <c r="B5" s="230">
        <v>2</v>
      </c>
      <c r="C5" s="199" t="s">
        <v>401</v>
      </c>
      <c r="D5" s="556">
        <v>354</v>
      </c>
      <c r="E5" s="559">
        <v>370.3</v>
      </c>
    </row>
    <row r="6" spans="2:9" ht="16.5" thickBot="1" x14ac:dyDescent="0.3">
      <c r="B6" s="230">
        <v>3</v>
      </c>
      <c r="C6" s="199" t="s">
        <v>402</v>
      </c>
      <c r="D6" s="556">
        <v>551.6</v>
      </c>
      <c r="E6" s="559">
        <v>577</v>
      </c>
    </row>
    <row r="7" spans="2:9" ht="16.5" thickBot="1" x14ac:dyDescent="0.3">
      <c r="B7" s="230">
        <v>4</v>
      </c>
      <c r="C7" s="199" t="s">
        <v>403</v>
      </c>
      <c r="D7" s="556">
        <v>827.1</v>
      </c>
      <c r="E7" s="559">
        <v>865.1</v>
      </c>
    </row>
    <row r="8" spans="2:9" x14ac:dyDescent="0.25">
      <c r="B8" s="895">
        <v>5</v>
      </c>
      <c r="C8" s="564" t="s">
        <v>404</v>
      </c>
      <c r="D8" s="557">
        <v>1123.5</v>
      </c>
      <c r="E8" s="560">
        <v>1175.2</v>
      </c>
    </row>
    <row r="9" spans="2:9" ht="27" thickBot="1" x14ac:dyDescent="0.3">
      <c r="B9" s="897"/>
      <c r="C9" s="565" t="s">
        <v>405</v>
      </c>
      <c r="D9" s="566"/>
      <c r="E9" s="567"/>
    </row>
    <row r="10" spans="2:9" x14ac:dyDescent="0.25">
      <c r="B10" s="895">
        <v>6</v>
      </c>
      <c r="C10" s="564" t="s">
        <v>406</v>
      </c>
      <c r="D10" s="557">
        <v>1568.9</v>
      </c>
      <c r="E10" s="560">
        <v>1641.1</v>
      </c>
    </row>
    <row r="11" spans="2:9" ht="97.5" customHeight="1" thickBot="1" x14ac:dyDescent="0.3">
      <c r="B11" s="897"/>
      <c r="C11" s="565" t="s">
        <v>407</v>
      </c>
      <c r="D11" s="566"/>
      <c r="E11" s="567"/>
    </row>
    <row r="12" spans="2:9" x14ac:dyDescent="0.25">
      <c r="B12" s="895">
        <v>7</v>
      </c>
      <c r="C12" s="564" t="s">
        <v>406</v>
      </c>
      <c r="D12" s="557">
        <v>2061.8000000000002</v>
      </c>
      <c r="E12" s="560">
        <v>2156.6</v>
      </c>
    </row>
    <row r="13" spans="2:9" ht="60.75" customHeight="1" x14ac:dyDescent="0.25">
      <c r="B13" s="896"/>
      <c r="C13" s="561" t="s">
        <v>408</v>
      </c>
      <c r="D13" s="562"/>
      <c r="E13" s="563"/>
    </row>
    <row r="15" spans="2:9" x14ac:dyDescent="0.25">
      <c r="B15" s="78" t="s">
        <v>716</v>
      </c>
      <c r="C15" s="78"/>
      <c r="D15" s="78"/>
      <c r="E15" s="78"/>
    </row>
    <row r="16" spans="2:9" ht="16.5" thickBot="1" x14ac:dyDescent="0.3">
      <c r="B16" s="225" t="s">
        <v>97</v>
      </c>
      <c r="C16" s="209" t="s">
        <v>1040</v>
      </c>
    </row>
    <row r="17" spans="2:5" ht="16.5" thickBot="1" x14ac:dyDescent="0.3">
      <c r="B17" s="165" t="s">
        <v>132</v>
      </c>
      <c r="C17" s="193">
        <v>45</v>
      </c>
      <c r="E17" s="78"/>
    </row>
    <row r="18" spans="2:5" ht="16.5" thickBot="1" x14ac:dyDescent="0.3">
      <c r="B18" s="165" t="s">
        <v>133</v>
      </c>
      <c r="C18" s="193">
        <v>79</v>
      </c>
    </row>
    <row r="19" spans="2:5" ht="16.5" thickBot="1" x14ac:dyDescent="0.3">
      <c r="B19" s="165" t="s">
        <v>134</v>
      </c>
      <c r="C19" s="193">
        <v>103</v>
      </c>
    </row>
    <row r="20" spans="2:5" ht="16.5" thickBot="1" x14ac:dyDescent="0.3">
      <c r="B20" s="165" t="s">
        <v>135</v>
      </c>
      <c r="C20" s="193">
        <v>134</v>
      </c>
    </row>
    <row r="21" spans="2:5" ht="16.5" thickBot="1" x14ac:dyDescent="0.3">
      <c r="B21" s="165" t="s">
        <v>136</v>
      </c>
      <c r="C21" s="193">
        <v>74</v>
      </c>
    </row>
    <row r="22" spans="2:5" ht="16.5" thickBot="1" x14ac:dyDescent="0.3">
      <c r="B22" s="165" t="s">
        <v>137</v>
      </c>
      <c r="C22" s="193">
        <v>234</v>
      </c>
    </row>
    <row r="23" spans="2:5" ht="16.5" thickBot="1" x14ac:dyDescent="0.3">
      <c r="B23" s="165" t="s">
        <v>24</v>
      </c>
      <c r="C23" s="193">
        <v>93</v>
      </c>
    </row>
    <row r="24" spans="2:5" ht="16.5" thickBot="1" x14ac:dyDescent="0.3">
      <c r="B24" s="165" t="s">
        <v>138</v>
      </c>
      <c r="C24" s="193">
        <v>48</v>
      </c>
    </row>
    <row r="25" spans="2:5" ht="16.5" thickBot="1" x14ac:dyDescent="0.3">
      <c r="B25" s="165" t="s">
        <v>26</v>
      </c>
      <c r="C25" s="193">
        <v>93</v>
      </c>
    </row>
    <row r="26" spans="2:5" x14ac:dyDescent="0.25">
      <c r="B26" s="167" t="s">
        <v>90</v>
      </c>
      <c r="C26" s="231">
        <f>SUM(C17:C25)</f>
        <v>903</v>
      </c>
    </row>
    <row r="27" spans="2:5" x14ac:dyDescent="0.25">
      <c r="C27" s="79"/>
    </row>
    <row r="28" spans="2:5" x14ac:dyDescent="0.25">
      <c r="B28" s="70" t="s">
        <v>717</v>
      </c>
      <c r="C28" s="78"/>
      <c r="D28" s="78"/>
      <c r="E28" s="70"/>
    </row>
    <row r="29" spans="2:5" ht="16.5" thickBot="1" x14ac:dyDescent="0.3">
      <c r="B29" s="225" t="s">
        <v>97</v>
      </c>
      <c r="C29" s="209" t="s">
        <v>620</v>
      </c>
    </row>
    <row r="30" spans="2:5" ht="16.5" thickBot="1" x14ac:dyDescent="0.3">
      <c r="B30" s="165" t="s">
        <v>132</v>
      </c>
      <c r="C30" s="193">
        <v>28</v>
      </c>
      <c r="E30" s="492"/>
    </row>
    <row r="31" spans="2:5" ht="16.5" thickBot="1" x14ac:dyDescent="0.3">
      <c r="B31" s="165" t="s">
        <v>133</v>
      </c>
      <c r="C31" s="193">
        <v>12</v>
      </c>
    </row>
    <row r="32" spans="2:5" ht="16.5" thickBot="1" x14ac:dyDescent="0.3">
      <c r="B32" s="165" t="s">
        <v>1194</v>
      </c>
      <c r="C32" s="193">
        <v>10</v>
      </c>
    </row>
    <row r="33" spans="2:5" ht="16.5" thickBot="1" x14ac:dyDescent="0.3">
      <c r="B33" s="165" t="s">
        <v>135</v>
      </c>
      <c r="C33" s="193">
        <v>52</v>
      </c>
    </row>
    <row r="34" spans="2:5" ht="16.5" thickBot="1" x14ac:dyDescent="0.3">
      <c r="B34" s="165" t="s">
        <v>136</v>
      </c>
      <c r="C34" s="193">
        <v>29</v>
      </c>
    </row>
    <row r="35" spans="2:5" ht="16.5" thickBot="1" x14ac:dyDescent="0.3">
      <c r="B35" s="165" t="s">
        <v>137</v>
      </c>
      <c r="C35" s="193">
        <v>34</v>
      </c>
    </row>
    <row r="36" spans="2:5" ht="16.5" thickBot="1" x14ac:dyDescent="0.3">
      <c r="B36" s="165" t="s">
        <v>24</v>
      </c>
      <c r="C36" s="193">
        <v>51</v>
      </c>
    </row>
    <row r="37" spans="2:5" ht="16.5" thickBot="1" x14ac:dyDescent="0.3">
      <c r="B37" s="165" t="s">
        <v>138</v>
      </c>
      <c r="C37" s="193">
        <v>22</v>
      </c>
    </row>
    <row r="38" spans="2:5" ht="16.5" thickBot="1" x14ac:dyDescent="0.3">
      <c r="B38" s="165" t="s">
        <v>26</v>
      </c>
      <c r="C38" s="193">
        <v>19</v>
      </c>
    </row>
    <row r="39" spans="2:5" x14ac:dyDescent="0.25">
      <c r="B39" s="167" t="s">
        <v>90</v>
      </c>
      <c r="C39" s="231">
        <f>SUM(C30:C38)</f>
        <v>257</v>
      </c>
    </row>
    <row r="40" spans="2:5" x14ac:dyDescent="0.25">
      <c r="B40" s="829" t="s">
        <v>1195</v>
      </c>
      <c r="C40" s="79"/>
    </row>
    <row r="41" spans="2:5" x14ac:dyDescent="0.25">
      <c r="B41" s="829"/>
      <c r="C41" s="79"/>
    </row>
    <row r="42" spans="2:5" x14ac:dyDescent="0.25">
      <c r="B42" s="70" t="s">
        <v>762</v>
      </c>
      <c r="C42" s="70"/>
      <c r="D42" s="70"/>
      <c r="E42" s="70"/>
    </row>
    <row r="43" spans="2:5" ht="15.75" customHeight="1" x14ac:dyDescent="0.25">
      <c r="B43" s="903" t="s">
        <v>756</v>
      </c>
      <c r="C43" s="907" t="s">
        <v>757</v>
      </c>
      <c r="D43" s="907" t="s">
        <v>758</v>
      </c>
      <c r="E43" s="893" t="s">
        <v>759</v>
      </c>
    </row>
    <row r="44" spans="2:5" ht="22.5" customHeight="1" thickBot="1" x14ac:dyDescent="0.3">
      <c r="B44" s="904"/>
      <c r="C44" s="908"/>
      <c r="D44" s="908"/>
      <c r="E44" s="894"/>
    </row>
    <row r="45" spans="2:5" ht="30" x14ac:dyDescent="0.25">
      <c r="B45" s="241" t="s">
        <v>410</v>
      </c>
      <c r="C45" s="207" t="s">
        <v>411</v>
      </c>
      <c r="D45" s="568" t="s">
        <v>76</v>
      </c>
      <c r="E45" s="226" t="s">
        <v>520</v>
      </c>
    </row>
    <row r="46" spans="2:5" ht="45" customHeight="1" x14ac:dyDescent="0.25">
      <c r="B46" s="241" t="s">
        <v>412</v>
      </c>
      <c r="C46" s="207" t="s">
        <v>413</v>
      </c>
      <c r="D46" s="568" t="s">
        <v>76</v>
      </c>
      <c r="E46" s="226" t="s">
        <v>521</v>
      </c>
    </row>
    <row r="47" spans="2:5" ht="30" x14ac:dyDescent="0.25">
      <c r="B47" s="241" t="s">
        <v>414</v>
      </c>
      <c r="C47" s="207" t="s">
        <v>415</v>
      </c>
      <c r="D47" s="205">
        <v>22234</v>
      </c>
      <c r="E47" s="226" t="s">
        <v>522</v>
      </c>
    </row>
    <row r="48" spans="2:5" ht="45" x14ac:dyDescent="0.25">
      <c r="B48" s="242" t="s">
        <v>416</v>
      </c>
      <c r="C48" s="243" t="s">
        <v>417</v>
      </c>
      <c r="D48" s="569" t="s">
        <v>76</v>
      </c>
      <c r="E48" s="227" t="s">
        <v>523</v>
      </c>
    </row>
    <row r="49" spans="2:5" x14ac:dyDescent="0.25">
      <c r="C49" s="79"/>
    </row>
    <row r="50" spans="2:5" x14ac:dyDescent="0.25">
      <c r="B50" s="70" t="s">
        <v>763</v>
      </c>
      <c r="C50" s="70"/>
      <c r="D50" s="70"/>
      <c r="E50" s="70"/>
    </row>
    <row r="51" spans="2:5" ht="15.75" customHeight="1" x14ac:dyDescent="0.25">
      <c r="B51" s="899" t="s">
        <v>97</v>
      </c>
      <c r="C51" s="901" t="s">
        <v>418</v>
      </c>
      <c r="D51" s="81"/>
    </row>
    <row r="52" spans="2:5" ht="16.5" thickBot="1" x14ac:dyDescent="0.3">
      <c r="B52" s="900"/>
      <c r="C52" s="902"/>
      <c r="D52" s="81"/>
    </row>
    <row r="53" spans="2:5" ht="16.5" thickBot="1" x14ac:dyDescent="0.3">
      <c r="B53" s="165" t="s">
        <v>18</v>
      </c>
      <c r="C53" s="232">
        <v>35801214.450000003</v>
      </c>
      <c r="D53" s="81"/>
    </row>
    <row r="54" spans="2:5" ht="16.5" thickBot="1" x14ac:dyDescent="0.3">
      <c r="B54" s="165" t="s">
        <v>19</v>
      </c>
      <c r="C54" s="232">
        <v>69871080.689999998</v>
      </c>
      <c r="D54" s="81"/>
    </row>
    <row r="55" spans="2:5" ht="16.5" thickBot="1" x14ac:dyDescent="0.3">
      <c r="B55" s="165" t="s">
        <v>20</v>
      </c>
      <c r="C55" s="232">
        <v>204081035.22</v>
      </c>
      <c r="D55" s="81"/>
    </row>
    <row r="56" spans="2:5" ht="16.5" thickBot="1" x14ac:dyDescent="0.3">
      <c r="B56" s="165" t="s">
        <v>21</v>
      </c>
      <c r="C56" s="232">
        <v>186861024.53999999</v>
      </c>
      <c r="D56" s="81"/>
    </row>
    <row r="57" spans="2:5" ht="16.5" thickBot="1" x14ac:dyDescent="0.3">
      <c r="B57" s="165" t="s">
        <v>22</v>
      </c>
      <c r="C57" s="232">
        <v>69058206.189999998</v>
      </c>
      <c r="D57" s="81"/>
    </row>
    <row r="58" spans="2:5" ht="16.5" thickBot="1" x14ac:dyDescent="0.3">
      <c r="B58" s="165" t="s">
        <v>23</v>
      </c>
      <c r="C58" s="232">
        <v>156928864.47999999</v>
      </c>
      <c r="D58" s="81"/>
    </row>
    <row r="59" spans="2:5" ht="16.5" thickBot="1" x14ac:dyDescent="0.3">
      <c r="B59" s="165" t="s">
        <v>24</v>
      </c>
      <c r="C59" s="232">
        <v>94828654.260000005</v>
      </c>
      <c r="D59" s="81"/>
    </row>
    <row r="60" spans="2:5" ht="16.5" thickBot="1" x14ac:dyDescent="0.3">
      <c r="B60" s="165" t="s">
        <v>25</v>
      </c>
      <c r="C60" s="232">
        <v>48195931.469999999</v>
      </c>
      <c r="D60" s="81"/>
    </row>
    <row r="61" spans="2:5" ht="16.5" thickBot="1" x14ac:dyDescent="0.3">
      <c r="B61" s="165" t="s">
        <v>26</v>
      </c>
      <c r="C61" s="232">
        <v>234285381.94</v>
      </c>
      <c r="D61" s="81"/>
    </row>
    <row r="62" spans="2:5" x14ac:dyDescent="0.25">
      <c r="B62" s="167" t="s">
        <v>90</v>
      </c>
      <c r="C62" s="233">
        <v>1099911393.24</v>
      </c>
      <c r="D62" s="81"/>
    </row>
    <row r="64" spans="2:5" x14ac:dyDescent="0.25">
      <c r="B64" s="70" t="s">
        <v>764</v>
      </c>
      <c r="C64" s="70"/>
      <c r="D64" s="70"/>
      <c r="E64" s="70"/>
    </row>
    <row r="65" spans="2:6" ht="39" thickBot="1" x14ac:dyDescent="0.3">
      <c r="B65" s="903" t="s">
        <v>97</v>
      </c>
      <c r="C65" s="905" t="s">
        <v>760</v>
      </c>
      <c r="D65" s="905" t="s">
        <v>419</v>
      </c>
      <c r="E65" s="208" t="s">
        <v>420</v>
      </c>
      <c r="F65" s="209" t="s">
        <v>421</v>
      </c>
    </row>
    <row r="66" spans="2:6" ht="16.5" thickBot="1" x14ac:dyDescent="0.3">
      <c r="B66" s="904"/>
      <c r="C66" s="906"/>
      <c r="D66" s="906"/>
      <c r="E66" s="206" t="s">
        <v>422</v>
      </c>
      <c r="F66" s="234" t="s">
        <v>422</v>
      </c>
    </row>
    <row r="67" spans="2:6" ht="16.5" thickBot="1" x14ac:dyDescent="0.3">
      <c r="B67" s="165" t="s">
        <v>132</v>
      </c>
      <c r="C67" s="184">
        <v>2.7400000000000001E-2</v>
      </c>
      <c r="D67" s="197">
        <v>8218359.21</v>
      </c>
      <c r="E67" s="197">
        <v>3315268</v>
      </c>
      <c r="F67" s="232">
        <v>4903091.21</v>
      </c>
    </row>
    <row r="68" spans="2:6" ht="16.5" thickBot="1" x14ac:dyDescent="0.3">
      <c r="B68" s="165" t="s">
        <v>133</v>
      </c>
      <c r="C68" s="184">
        <v>5.8599999999999999E-2</v>
      </c>
      <c r="D68" s="197">
        <v>17580978.149999999</v>
      </c>
      <c r="E68" s="197">
        <v>6258623</v>
      </c>
      <c r="F68" s="232">
        <v>11322355.15</v>
      </c>
    </row>
    <row r="69" spans="2:6" ht="16.5" thickBot="1" x14ac:dyDescent="0.3">
      <c r="B69" s="165" t="s">
        <v>134</v>
      </c>
      <c r="C69" s="184">
        <v>0.18740000000000001</v>
      </c>
      <c r="D69" s="197">
        <v>56214323.439999998</v>
      </c>
      <c r="E69" s="197">
        <v>18898147</v>
      </c>
      <c r="F69" s="232">
        <v>37316176.439999998</v>
      </c>
    </row>
    <row r="70" spans="2:6" ht="16.5" thickBot="1" x14ac:dyDescent="0.3">
      <c r="B70" s="165" t="s">
        <v>135</v>
      </c>
      <c r="C70" s="184">
        <v>0.1777</v>
      </c>
      <c r="D70" s="197">
        <v>53307848.460000001</v>
      </c>
      <c r="E70" s="197">
        <v>16743602</v>
      </c>
      <c r="F70" s="232">
        <v>36564246.460000001</v>
      </c>
    </row>
    <row r="71" spans="2:6" ht="16.5" thickBot="1" x14ac:dyDescent="0.3">
      <c r="B71" s="165" t="s">
        <v>136</v>
      </c>
      <c r="C71" s="184">
        <v>6.9000000000000006E-2</v>
      </c>
      <c r="D71" s="197">
        <v>20702507.719999999</v>
      </c>
      <c r="E71" s="197">
        <v>6244519</v>
      </c>
      <c r="F71" s="232">
        <v>14457988.720000001</v>
      </c>
    </row>
    <row r="72" spans="2:6" ht="16.5" thickBot="1" x14ac:dyDescent="0.3">
      <c r="B72" s="165" t="s">
        <v>137</v>
      </c>
      <c r="C72" s="184">
        <v>0.15190000000000001</v>
      </c>
      <c r="D72" s="197">
        <v>45564370</v>
      </c>
      <c r="E72" s="197">
        <v>13905282</v>
      </c>
      <c r="F72" s="232">
        <v>31659088</v>
      </c>
    </row>
    <row r="73" spans="2:6" ht="16.5" thickBot="1" x14ac:dyDescent="0.3">
      <c r="B73" s="165" t="s">
        <v>24</v>
      </c>
      <c r="C73" s="184">
        <v>0.13700000000000001</v>
      </c>
      <c r="D73" s="197">
        <v>41100319.920000002</v>
      </c>
      <c r="E73" s="197">
        <v>8475077</v>
      </c>
      <c r="F73" s="232">
        <v>32625242.920000002</v>
      </c>
    </row>
    <row r="74" spans="2:6" ht="16.5" thickBot="1" x14ac:dyDescent="0.3">
      <c r="B74" s="165" t="s">
        <v>138</v>
      </c>
      <c r="C74" s="184">
        <v>5.4699999999999999E-2</v>
      </c>
      <c r="D74" s="197">
        <v>16420627.449999999</v>
      </c>
      <c r="E74" s="197">
        <v>4463008</v>
      </c>
      <c r="F74" s="232">
        <v>11957619.449999999</v>
      </c>
    </row>
    <row r="75" spans="2:6" ht="16.5" thickBot="1" x14ac:dyDescent="0.3">
      <c r="B75" s="165" t="s">
        <v>26</v>
      </c>
      <c r="C75" s="184">
        <v>0.1363</v>
      </c>
      <c r="D75" s="197">
        <v>40890665.649999999</v>
      </c>
      <c r="E75" s="197">
        <v>21696474</v>
      </c>
      <c r="F75" s="232">
        <v>19194191.649999999</v>
      </c>
    </row>
    <row r="76" spans="2:6" x14ac:dyDescent="0.25">
      <c r="B76" s="167" t="s">
        <v>90</v>
      </c>
      <c r="C76" s="235">
        <v>1</v>
      </c>
      <c r="D76" s="236">
        <v>300000000</v>
      </c>
      <c r="E76" s="236">
        <v>100000000</v>
      </c>
      <c r="F76" s="237">
        <v>200000000</v>
      </c>
    </row>
    <row r="78" spans="2:6" x14ac:dyDescent="0.25">
      <c r="B78" s="70" t="s">
        <v>761</v>
      </c>
      <c r="C78" s="70"/>
      <c r="D78" s="70"/>
      <c r="E78" s="70"/>
    </row>
    <row r="79" spans="2:6" ht="26.25" thickBot="1" x14ac:dyDescent="0.3">
      <c r="B79" s="276" t="s">
        <v>409</v>
      </c>
      <c r="C79" s="208" t="s">
        <v>509</v>
      </c>
      <c r="D79" s="209" t="s">
        <v>619</v>
      </c>
    </row>
    <row r="80" spans="2:6" x14ac:dyDescent="0.25">
      <c r="B80" s="570" t="s">
        <v>423</v>
      </c>
      <c r="C80" s="205">
        <v>495769</v>
      </c>
      <c r="D80" s="226" t="s">
        <v>511</v>
      </c>
    </row>
    <row r="81" spans="2:5" ht="16.5" thickBot="1" x14ac:dyDescent="0.3">
      <c r="B81" s="571" t="s">
        <v>424</v>
      </c>
      <c r="C81" s="205">
        <v>11870</v>
      </c>
      <c r="D81" s="226" t="s">
        <v>512</v>
      </c>
    </row>
    <row r="82" spans="2:5" ht="16.5" customHeight="1" thickBot="1" x14ac:dyDescent="0.3">
      <c r="B82" s="898" t="s">
        <v>765</v>
      </c>
      <c r="C82" s="898"/>
      <c r="D82" s="898"/>
    </row>
    <row r="83" spans="2:5" x14ac:dyDescent="0.25">
      <c r="B83" s="570" t="s">
        <v>425</v>
      </c>
      <c r="C83" s="205">
        <v>5367</v>
      </c>
      <c r="D83" s="226" t="s">
        <v>513</v>
      </c>
    </row>
    <row r="84" spans="2:5" ht="25.5" x14ac:dyDescent="0.25">
      <c r="B84" s="572" t="s">
        <v>426</v>
      </c>
      <c r="C84" s="205">
        <v>5367</v>
      </c>
      <c r="D84" s="226" t="s">
        <v>514</v>
      </c>
    </row>
    <row r="85" spans="2:5" ht="25.5" x14ac:dyDescent="0.25">
      <c r="B85" s="572" t="s">
        <v>427</v>
      </c>
      <c r="C85" s="205">
        <v>16872</v>
      </c>
      <c r="D85" s="226" t="s">
        <v>515</v>
      </c>
    </row>
    <row r="86" spans="2:5" ht="25.5" x14ac:dyDescent="0.25">
      <c r="B86" s="572" t="s">
        <v>428</v>
      </c>
      <c r="C86" s="205">
        <v>10663</v>
      </c>
      <c r="D86" s="226" t="s">
        <v>516</v>
      </c>
    </row>
    <row r="87" spans="2:5" x14ac:dyDescent="0.25">
      <c r="B87" s="572" t="s">
        <v>429</v>
      </c>
      <c r="C87" s="205">
        <v>15453</v>
      </c>
      <c r="D87" s="226" t="s">
        <v>517</v>
      </c>
    </row>
    <row r="88" spans="2:5" x14ac:dyDescent="0.25">
      <c r="B88" s="572" t="s">
        <v>430</v>
      </c>
      <c r="C88" s="205" t="s">
        <v>768</v>
      </c>
      <c r="D88" s="226" t="s">
        <v>518</v>
      </c>
    </row>
    <row r="89" spans="2:5" ht="25.5" x14ac:dyDescent="0.25">
      <c r="B89" s="573" t="s">
        <v>431</v>
      </c>
      <c r="C89" s="240" t="s">
        <v>767</v>
      </c>
      <c r="D89" s="227" t="s">
        <v>519</v>
      </c>
    </row>
    <row r="90" spans="2:5" x14ac:dyDescent="0.25">
      <c r="B90" s="574" t="s">
        <v>510</v>
      </c>
      <c r="C90" s="79"/>
    </row>
    <row r="91" spans="2:5" x14ac:dyDescent="0.25">
      <c r="B91" s="574" t="s">
        <v>766</v>
      </c>
      <c r="C91" s="79"/>
    </row>
    <row r="93" spans="2:5" x14ac:dyDescent="0.25">
      <c r="B93" s="70" t="s">
        <v>718</v>
      </c>
      <c r="C93" s="70"/>
      <c r="D93" s="70"/>
      <c r="E93" s="70"/>
    </row>
    <row r="94" spans="2:5" ht="26.25" thickBot="1" x14ac:dyDescent="0.3">
      <c r="B94" s="276" t="s">
        <v>409</v>
      </c>
      <c r="C94" s="489" t="s">
        <v>769</v>
      </c>
      <c r="D94" s="315" t="s">
        <v>770</v>
      </c>
    </row>
    <row r="95" spans="2:5" x14ac:dyDescent="0.25">
      <c r="B95" s="570" t="s">
        <v>60</v>
      </c>
      <c r="C95" s="205">
        <v>140149</v>
      </c>
      <c r="D95" s="226" t="s">
        <v>1021</v>
      </c>
    </row>
    <row r="96" spans="2:5" x14ac:dyDescent="0.25">
      <c r="B96" s="572" t="s">
        <v>432</v>
      </c>
      <c r="C96" s="205">
        <v>96389</v>
      </c>
      <c r="D96" s="226" t="s">
        <v>1027</v>
      </c>
    </row>
    <row r="97" spans="2:8" x14ac:dyDescent="0.25">
      <c r="B97" s="572" t="s">
        <v>433</v>
      </c>
      <c r="C97" s="205">
        <v>10527</v>
      </c>
      <c r="D97" s="226" t="s">
        <v>1022</v>
      </c>
    </row>
    <row r="98" spans="2:8" x14ac:dyDescent="0.25">
      <c r="B98" s="572" t="s">
        <v>66</v>
      </c>
      <c r="C98" s="205">
        <v>8721</v>
      </c>
      <c r="D98" s="226" t="s">
        <v>1023</v>
      </c>
    </row>
    <row r="99" spans="2:8" ht="25.5" x14ac:dyDescent="0.25">
      <c r="B99" s="572" t="s">
        <v>434</v>
      </c>
      <c r="C99" s="205">
        <v>2975</v>
      </c>
      <c r="D99" s="226" t="s">
        <v>1024</v>
      </c>
    </row>
    <row r="100" spans="2:8" ht="25.5" x14ac:dyDescent="0.25">
      <c r="B100" s="572" t="s">
        <v>435</v>
      </c>
      <c r="C100" s="205">
        <v>150767</v>
      </c>
      <c r="D100" s="226" t="s">
        <v>1025</v>
      </c>
    </row>
    <row r="101" spans="2:8" ht="62.25" customHeight="1" x14ac:dyDescent="0.25">
      <c r="B101" s="573" t="s">
        <v>436</v>
      </c>
      <c r="C101" s="205">
        <v>9967</v>
      </c>
      <c r="D101" s="226" t="s">
        <v>1026</v>
      </c>
    </row>
    <row r="102" spans="2:8" x14ac:dyDescent="0.25">
      <c r="B102" s="574" t="s">
        <v>771</v>
      </c>
    </row>
    <row r="104" spans="2:8" x14ac:dyDescent="0.25">
      <c r="B104" s="70" t="s">
        <v>719</v>
      </c>
      <c r="C104" s="70"/>
      <c r="D104" s="70"/>
      <c r="E104" s="70"/>
      <c r="F104" s="70"/>
      <c r="H104" s="491"/>
    </row>
    <row r="105" spans="2:8" ht="26.25" thickBot="1" x14ac:dyDescent="0.3">
      <c r="B105" s="225" t="s">
        <v>28</v>
      </c>
      <c r="C105" s="208" t="s">
        <v>437</v>
      </c>
      <c r="D105" s="209" t="s">
        <v>438</v>
      </c>
      <c r="F105" s="70"/>
    </row>
    <row r="106" spans="2:8" x14ac:dyDescent="0.25">
      <c r="B106" s="244" t="s">
        <v>188</v>
      </c>
      <c r="C106" s="205" t="s">
        <v>439</v>
      </c>
      <c r="D106" s="245">
        <v>4.4000000000000004</v>
      </c>
    </row>
    <row r="107" spans="2:8" x14ac:dyDescent="0.25">
      <c r="B107" s="241" t="s">
        <v>205</v>
      </c>
      <c r="C107" s="205" t="s">
        <v>440</v>
      </c>
      <c r="D107" s="245">
        <v>3.5</v>
      </c>
    </row>
    <row r="108" spans="2:8" x14ac:dyDescent="0.25">
      <c r="B108" s="241" t="s">
        <v>191</v>
      </c>
      <c r="C108" s="205" t="s">
        <v>441</v>
      </c>
      <c r="D108" s="245">
        <v>3.4</v>
      </c>
    </row>
    <row r="109" spans="2:8" x14ac:dyDescent="0.25">
      <c r="B109" s="241" t="s">
        <v>442</v>
      </c>
      <c r="C109" s="205" t="s">
        <v>443</v>
      </c>
      <c r="D109" s="245">
        <v>3.2</v>
      </c>
    </row>
    <row r="110" spans="2:8" x14ac:dyDescent="0.25">
      <c r="B110" s="241" t="s">
        <v>181</v>
      </c>
      <c r="C110" s="205" t="s">
        <v>444</v>
      </c>
      <c r="D110" s="245">
        <v>3</v>
      </c>
    </row>
    <row r="111" spans="2:8" ht="25.5" x14ac:dyDescent="0.25">
      <c r="B111" s="241" t="s">
        <v>445</v>
      </c>
      <c r="C111" s="205" t="s">
        <v>446</v>
      </c>
      <c r="D111" s="245">
        <v>2.6</v>
      </c>
    </row>
    <row r="112" spans="2:8" x14ac:dyDescent="0.25">
      <c r="B112" s="241" t="s">
        <v>192</v>
      </c>
      <c r="C112" s="205" t="s">
        <v>447</v>
      </c>
      <c r="D112" s="245">
        <v>2.6</v>
      </c>
    </row>
    <row r="113" spans="2:8" x14ac:dyDescent="0.25">
      <c r="B113" s="241" t="s">
        <v>183</v>
      </c>
      <c r="C113" s="205" t="s">
        <v>448</v>
      </c>
      <c r="D113" s="245">
        <v>2.6</v>
      </c>
    </row>
    <row r="114" spans="2:8" x14ac:dyDescent="0.25">
      <c r="B114" s="241" t="s">
        <v>449</v>
      </c>
      <c r="C114" s="205" t="s">
        <v>450</v>
      </c>
      <c r="D114" s="245">
        <v>2.5</v>
      </c>
    </row>
    <row r="115" spans="2:8" x14ac:dyDescent="0.25">
      <c r="B115" s="241" t="s">
        <v>451</v>
      </c>
      <c r="C115" s="205" t="s">
        <v>452</v>
      </c>
      <c r="D115" s="245">
        <v>2</v>
      </c>
    </row>
    <row r="116" spans="2:8" ht="25.5" x14ac:dyDescent="0.25">
      <c r="B116" s="241" t="s">
        <v>453</v>
      </c>
      <c r="C116" s="205" t="s">
        <v>454</v>
      </c>
      <c r="D116" s="245">
        <v>1.9</v>
      </c>
    </row>
    <row r="117" spans="2:8" x14ac:dyDescent="0.25">
      <c r="B117" s="241" t="s">
        <v>455</v>
      </c>
      <c r="C117" s="205" t="s">
        <v>456</v>
      </c>
      <c r="D117" s="245">
        <v>1.9</v>
      </c>
    </row>
    <row r="118" spans="2:8" x14ac:dyDescent="0.25">
      <c r="B118" s="241" t="s">
        <v>457</v>
      </c>
      <c r="C118" s="205" t="s">
        <v>458</v>
      </c>
      <c r="D118" s="245">
        <v>1.6</v>
      </c>
      <c r="F118" s="82"/>
    </row>
    <row r="119" spans="2:8" x14ac:dyDescent="0.25">
      <c r="B119" s="241" t="s">
        <v>193</v>
      </c>
      <c r="C119" s="205" t="s">
        <v>459</v>
      </c>
      <c r="D119" s="245">
        <v>1.4</v>
      </c>
      <c r="H119" s="82"/>
    </row>
    <row r="120" spans="2:8" x14ac:dyDescent="0.25">
      <c r="B120" s="241" t="s">
        <v>461</v>
      </c>
      <c r="C120" s="205" t="s">
        <v>462</v>
      </c>
      <c r="D120" s="245">
        <v>1.4</v>
      </c>
    </row>
    <row r="121" spans="2:8" x14ac:dyDescent="0.25">
      <c r="B121" s="241" t="s">
        <v>187</v>
      </c>
      <c r="C121" s="205" t="s">
        <v>463</v>
      </c>
      <c r="D121" s="245">
        <v>1.3</v>
      </c>
    </row>
    <row r="122" spans="2:8" x14ac:dyDescent="0.25">
      <c r="B122" s="241" t="s">
        <v>1010</v>
      </c>
      <c r="C122" s="205" t="s">
        <v>464</v>
      </c>
      <c r="D122" s="245">
        <v>1.2</v>
      </c>
    </row>
    <row r="123" spans="2:8" x14ac:dyDescent="0.25">
      <c r="B123" s="241" t="s">
        <v>194</v>
      </c>
      <c r="C123" s="205" t="s">
        <v>465</v>
      </c>
      <c r="D123" s="245">
        <v>1</v>
      </c>
    </row>
    <row r="124" spans="2:8" x14ac:dyDescent="0.25">
      <c r="B124" s="241" t="s">
        <v>190</v>
      </c>
      <c r="C124" s="205" t="s">
        <v>466</v>
      </c>
      <c r="D124" s="245">
        <v>1</v>
      </c>
    </row>
    <row r="125" spans="2:8" x14ac:dyDescent="0.25">
      <c r="B125" s="241" t="s">
        <v>467</v>
      </c>
      <c r="C125" s="205" t="s">
        <v>468</v>
      </c>
      <c r="D125" s="245">
        <v>0.9</v>
      </c>
    </row>
    <row r="126" spans="2:8" x14ac:dyDescent="0.25">
      <c r="B126" s="241" t="s">
        <v>469</v>
      </c>
      <c r="C126" s="205" t="s">
        <v>470</v>
      </c>
      <c r="D126" s="245">
        <v>0.7</v>
      </c>
    </row>
    <row r="127" spans="2:8" x14ac:dyDescent="0.25">
      <c r="B127" s="241" t="s">
        <v>34</v>
      </c>
      <c r="C127" s="205" t="s">
        <v>471</v>
      </c>
      <c r="D127" s="245">
        <v>0.7</v>
      </c>
    </row>
    <row r="128" spans="2:8" x14ac:dyDescent="0.25">
      <c r="B128" s="241" t="s">
        <v>472</v>
      </c>
      <c r="C128" s="205" t="s">
        <v>473</v>
      </c>
      <c r="D128" s="245">
        <v>0.6</v>
      </c>
    </row>
    <row r="129" spans="2:4" x14ac:dyDescent="0.25">
      <c r="B129" s="241" t="s">
        <v>189</v>
      </c>
      <c r="C129" s="205" t="s">
        <v>474</v>
      </c>
      <c r="D129" s="245">
        <v>0.5</v>
      </c>
    </row>
    <row r="130" spans="2:4" x14ac:dyDescent="0.25">
      <c r="B130" s="241" t="s">
        <v>31</v>
      </c>
      <c r="C130" s="205" t="s">
        <v>475</v>
      </c>
      <c r="D130" s="245">
        <v>0.4</v>
      </c>
    </row>
    <row r="131" spans="2:4" x14ac:dyDescent="0.25">
      <c r="B131" s="241" t="s">
        <v>35</v>
      </c>
      <c r="C131" s="205" t="s">
        <v>476</v>
      </c>
      <c r="D131" s="245">
        <v>0.3</v>
      </c>
    </row>
    <row r="132" spans="2:4" x14ac:dyDescent="0.25">
      <c r="B132" s="241" t="s">
        <v>33</v>
      </c>
      <c r="C132" s="205" t="s">
        <v>477</v>
      </c>
      <c r="D132" s="245">
        <v>0.2</v>
      </c>
    </row>
    <row r="133" spans="2:4" x14ac:dyDescent="0.25">
      <c r="B133" s="242" t="s">
        <v>184</v>
      </c>
      <c r="C133" s="246" t="s">
        <v>478</v>
      </c>
      <c r="D133" s="247">
        <v>0.2</v>
      </c>
    </row>
    <row r="134" spans="2:4" x14ac:dyDescent="0.25">
      <c r="B134" s="574" t="s">
        <v>460</v>
      </c>
      <c r="C134" s="79"/>
    </row>
    <row r="135" spans="2:4" ht="18" x14ac:dyDescent="0.25">
      <c r="B135" s="574" t="s">
        <v>1100</v>
      </c>
      <c r="C135" s="79"/>
    </row>
  </sheetData>
  <mergeCells count="13">
    <mergeCell ref="E43:E44"/>
    <mergeCell ref="B12:B13"/>
    <mergeCell ref="B8:B9"/>
    <mergeCell ref="B10:B11"/>
    <mergeCell ref="B82:D82"/>
    <mergeCell ref="B51:B52"/>
    <mergeCell ref="C51:C52"/>
    <mergeCell ref="B65:B66"/>
    <mergeCell ref="C65:C66"/>
    <mergeCell ref="D65:D66"/>
    <mergeCell ref="B43:B44"/>
    <mergeCell ref="C43:C44"/>
    <mergeCell ref="D43:D44"/>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5629C-D9F3-4DE5-AE89-A08521B70368}">
  <dimension ref="A2:O61"/>
  <sheetViews>
    <sheetView zoomScaleNormal="100" workbookViewId="0">
      <selection activeCell="B23" sqref="B23"/>
    </sheetView>
  </sheetViews>
  <sheetFormatPr baseColWidth="10" defaultRowHeight="15" x14ac:dyDescent="0.25"/>
  <cols>
    <col min="1" max="1" width="3.42578125" style="490" customWidth="1"/>
    <col min="2" max="2" width="17" customWidth="1"/>
  </cols>
  <sheetData>
    <row r="2" spans="2:8" x14ac:dyDescent="0.25">
      <c r="B2" s="1" t="s">
        <v>1008</v>
      </c>
      <c r="H2" s="1"/>
    </row>
    <row r="3" spans="2:8" ht="15.75" thickBot="1" x14ac:dyDescent="0.3">
      <c r="B3" s="701" t="s">
        <v>97</v>
      </c>
      <c r="C3" s="701" t="s">
        <v>710</v>
      </c>
      <c r="D3" s="701" t="s">
        <v>711</v>
      </c>
      <c r="E3" s="700" t="s">
        <v>712</v>
      </c>
    </row>
    <row r="4" spans="2:8" ht="15.75" thickBot="1" x14ac:dyDescent="0.3">
      <c r="B4" s="702" t="s">
        <v>18</v>
      </c>
      <c r="C4" s="483">
        <v>0.66</v>
      </c>
      <c r="D4" s="483">
        <v>0.03</v>
      </c>
      <c r="E4" s="483">
        <v>0.31</v>
      </c>
    </row>
    <row r="5" spans="2:8" ht="15.75" thickBot="1" x14ac:dyDescent="0.3">
      <c r="B5" s="702" t="s">
        <v>19</v>
      </c>
      <c r="C5" s="483">
        <v>0.6</v>
      </c>
      <c r="D5" s="483">
        <v>0.03</v>
      </c>
      <c r="E5" s="483">
        <v>0.37</v>
      </c>
    </row>
    <row r="6" spans="2:8" ht="15.75" thickBot="1" x14ac:dyDescent="0.3">
      <c r="B6" s="702" t="s">
        <v>20</v>
      </c>
      <c r="C6" s="483">
        <v>0.7</v>
      </c>
      <c r="D6" s="483">
        <v>0.03</v>
      </c>
      <c r="E6" s="483">
        <v>0.27</v>
      </c>
    </row>
    <row r="7" spans="2:8" ht="15.75" thickBot="1" x14ac:dyDescent="0.3">
      <c r="B7" s="702" t="s">
        <v>21</v>
      </c>
      <c r="C7" s="483">
        <v>0.63</v>
      </c>
      <c r="D7" s="483">
        <v>0.03</v>
      </c>
      <c r="E7" s="483">
        <v>0.34</v>
      </c>
    </row>
    <row r="8" spans="2:8" ht="15.75" thickBot="1" x14ac:dyDescent="0.3">
      <c r="B8" s="702" t="s">
        <v>22</v>
      </c>
      <c r="C8" s="483">
        <v>0.67</v>
      </c>
      <c r="D8" s="483">
        <v>7.0000000000000007E-2</v>
      </c>
      <c r="E8" s="483">
        <v>0.26</v>
      </c>
    </row>
    <row r="9" spans="2:8" ht="15.75" thickBot="1" x14ac:dyDescent="0.3">
      <c r="B9" s="702" t="s">
        <v>23</v>
      </c>
      <c r="C9" s="483">
        <v>0.56000000000000005</v>
      </c>
      <c r="D9" s="483">
        <v>0.03</v>
      </c>
      <c r="E9" s="483">
        <v>0.41</v>
      </c>
    </row>
    <row r="10" spans="2:8" ht="15.75" thickBot="1" x14ac:dyDescent="0.3">
      <c r="B10" s="702" t="s">
        <v>24</v>
      </c>
      <c r="C10" s="483">
        <v>0.63</v>
      </c>
      <c r="D10" s="483">
        <v>0.04</v>
      </c>
      <c r="E10" s="483">
        <v>0.32</v>
      </c>
    </row>
    <row r="11" spans="2:8" ht="15.75" thickBot="1" x14ac:dyDescent="0.3">
      <c r="B11" s="702" t="s">
        <v>25</v>
      </c>
      <c r="C11" s="483">
        <v>0.68</v>
      </c>
      <c r="D11" s="483">
        <v>0.04</v>
      </c>
      <c r="E11" s="483">
        <v>0.28999999999999998</v>
      </c>
    </row>
    <row r="12" spans="2:8" ht="15.75" thickBot="1" x14ac:dyDescent="0.3">
      <c r="B12" s="703" t="s">
        <v>26</v>
      </c>
      <c r="C12" s="483">
        <v>0.72</v>
      </c>
      <c r="D12" s="483">
        <v>0.04</v>
      </c>
      <c r="E12" s="483">
        <v>0.24</v>
      </c>
    </row>
    <row r="13" spans="2:8" ht="15.75" thickBot="1" x14ac:dyDescent="0.3">
      <c r="B13" s="702" t="s">
        <v>27</v>
      </c>
      <c r="C13" s="720">
        <v>0.62</v>
      </c>
      <c r="D13" s="720">
        <v>0.05</v>
      </c>
      <c r="E13" s="723">
        <v>0.33</v>
      </c>
    </row>
    <row r="14" spans="2:8" x14ac:dyDescent="0.25">
      <c r="B14" s="703" t="s">
        <v>713</v>
      </c>
      <c r="C14" s="721">
        <v>110566</v>
      </c>
      <c r="D14" s="721">
        <v>8570</v>
      </c>
      <c r="E14" s="722">
        <v>59905</v>
      </c>
    </row>
    <row r="16" spans="2:8" s="212" customFormat="1" x14ac:dyDescent="0.25">
      <c r="B16" s="70" t="s">
        <v>772</v>
      </c>
      <c r="G16" s="70"/>
    </row>
    <row r="17" spans="2:15" s="212" customFormat="1" ht="39" thickBot="1" x14ac:dyDescent="0.25">
      <c r="B17" s="276" t="s">
        <v>524</v>
      </c>
      <c r="C17" s="493" t="s">
        <v>525</v>
      </c>
      <c r="D17" s="493" t="s">
        <v>526</v>
      </c>
      <c r="E17" s="315" t="s">
        <v>527</v>
      </c>
    </row>
    <row r="18" spans="2:15" s="212" customFormat="1" ht="54.75" customHeight="1" thickBot="1" x14ac:dyDescent="0.3">
      <c r="B18" s="570" t="s">
        <v>528</v>
      </c>
      <c r="C18" s="205">
        <v>6738</v>
      </c>
      <c r="D18" s="205">
        <v>150</v>
      </c>
      <c r="E18" s="226">
        <f>C18+D18</f>
        <v>6888</v>
      </c>
    </row>
    <row r="19" spans="2:15" s="212" customFormat="1" ht="39.75" customHeight="1" thickBot="1" x14ac:dyDescent="0.3">
      <c r="B19" s="570" t="s">
        <v>529</v>
      </c>
      <c r="C19" s="205">
        <v>31</v>
      </c>
      <c r="D19" s="205">
        <v>93</v>
      </c>
      <c r="E19" s="226">
        <f>C19+D19</f>
        <v>124</v>
      </c>
    </row>
    <row r="20" spans="2:15" s="212" customFormat="1" ht="37.5" customHeight="1" thickBot="1" x14ac:dyDescent="0.3">
      <c r="B20" s="570" t="s">
        <v>530</v>
      </c>
      <c r="C20" s="205">
        <v>162</v>
      </c>
      <c r="D20" s="205">
        <v>58</v>
      </c>
      <c r="E20" s="226">
        <f>C20+D20</f>
        <v>220</v>
      </c>
    </row>
    <row r="21" spans="2:15" s="212" customFormat="1" ht="32.25" customHeight="1" thickBot="1" x14ac:dyDescent="0.3">
      <c r="B21" s="570" t="s">
        <v>531</v>
      </c>
      <c r="C21" s="205">
        <v>480</v>
      </c>
      <c r="D21" s="205">
        <v>713</v>
      </c>
      <c r="E21" s="226">
        <f>C21+D21</f>
        <v>1193</v>
      </c>
    </row>
    <row r="22" spans="2:15" s="212" customFormat="1" ht="28.5" customHeight="1" x14ac:dyDescent="0.25">
      <c r="B22" s="167" t="s">
        <v>532</v>
      </c>
      <c r="C22" s="246">
        <v>572</v>
      </c>
      <c r="D22" s="246">
        <v>1117</v>
      </c>
      <c r="E22" s="227">
        <f>C22+D22</f>
        <v>1689</v>
      </c>
    </row>
    <row r="23" spans="2:15" s="212" customFormat="1" x14ac:dyDescent="0.25">
      <c r="B23" s="574" t="s">
        <v>773</v>
      </c>
    </row>
    <row r="24" spans="2:15" s="212" customFormat="1" ht="12.75" x14ac:dyDescent="0.2"/>
    <row r="25" spans="2:15" s="212" customFormat="1" x14ac:dyDescent="0.25">
      <c r="B25" s="70" t="s">
        <v>1007</v>
      </c>
      <c r="O25" s="70"/>
    </row>
    <row r="26" spans="2:15" s="212" customFormat="1" ht="13.5" thickBot="1" x14ac:dyDescent="0.25">
      <c r="B26" s="503" t="s">
        <v>533</v>
      </c>
      <c r="C26" s="503">
        <v>2014</v>
      </c>
      <c r="D26" s="503">
        <v>2015</v>
      </c>
      <c r="E26" s="503">
        <v>2016</v>
      </c>
      <c r="F26" s="503">
        <v>2017</v>
      </c>
      <c r="G26" s="503">
        <v>2018</v>
      </c>
      <c r="H26" s="503">
        <v>2019</v>
      </c>
      <c r="I26" s="503">
        <v>2020</v>
      </c>
      <c r="J26" s="503">
        <v>2021</v>
      </c>
      <c r="K26" s="503">
        <v>2022</v>
      </c>
      <c r="L26" s="503">
        <v>2023</v>
      </c>
      <c r="M26" s="503">
        <v>2024</v>
      </c>
    </row>
    <row r="27" spans="2:15" s="212" customFormat="1" ht="15.75" thickBot="1" x14ac:dyDescent="0.3">
      <c r="B27" s="570" t="s">
        <v>534</v>
      </c>
      <c r="C27" s="205">
        <v>0</v>
      </c>
      <c r="D27" s="205">
        <v>0</v>
      </c>
      <c r="E27" s="205">
        <v>0</v>
      </c>
      <c r="F27" s="205">
        <v>0</v>
      </c>
      <c r="G27" s="205">
        <v>0</v>
      </c>
      <c r="H27" s="205">
        <v>141</v>
      </c>
      <c r="I27" s="205">
        <v>378</v>
      </c>
      <c r="J27" s="205">
        <v>670</v>
      </c>
      <c r="K27" s="205">
        <v>768</v>
      </c>
      <c r="L27" s="205">
        <v>717</v>
      </c>
      <c r="M27" s="226">
        <v>725</v>
      </c>
    </row>
    <row r="28" spans="2:15" s="212" customFormat="1" ht="15.75" thickBot="1" x14ac:dyDescent="0.3">
      <c r="B28" s="570" t="s">
        <v>535</v>
      </c>
      <c r="C28" s="205">
        <v>955</v>
      </c>
      <c r="D28" s="205">
        <v>1063</v>
      </c>
      <c r="E28" s="205">
        <v>1263</v>
      </c>
      <c r="F28" s="205">
        <v>1214</v>
      </c>
      <c r="G28" s="205">
        <v>1185</v>
      </c>
      <c r="H28" s="205">
        <v>880</v>
      </c>
      <c r="I28" s="205">
        <v>723</v>
      </c>
      <c r="J28" s="205">
        <v>328</v>
      </c>
      <c r="K28" s="205">
        <v>165</v>
      </c>
      <c r="L28" s="205">
        <v>113</v>
      </c>
      <c r="M28" s="226">
        <v>276</v>
      </c>
    </row>
    <row r="29" spans="2:15" s="212" customFormat="1" ht="15.75" thickBot="1" x14ac:dyDescent="0.3">
      <c r="B29" s="570" t="s">
        <v>536</v>
      </c>
      <c r="C29" s="205">
        <v>0</v>
      </c>
      <c r="D29" s="205">
        <v>0</v>
      </c>
      <c r="E29" s="205">
        <v>0</v>
      </c>
      <c r="F29" s="205">
        <v>0</v>
      </c>
      <c r="G29" s="205">
        <v>29</v>
      </c>
      <c r="H29" s="205">
        <v>136</v>
      </c>
      <c r="I29" s="205">
        <v>246</v>
      </c>
      <c r="J29" s="205">
        <v>283</v>
      </c>
      <c r="K29" s="205">
        <v>277</v>
      </c>
      <c r="L29" s="205">
        <v>239</v>
      </c>
      <c r="M29" s="226">
        <v>218</v>
      </c>
    </row>
    <row r="30" spans="2:15" s="212" customFormat="1" ht="26.25" thickBot="1" x14ac:dyDescent="0.3">
      <c r="B30" s="570" t="s">
        <v>537</v>
      </c>
      <c r="C30" s="205">
        <v>483</v>
      </c>
      <c r="D30" s="205">
        <v>551</v>
      </c>
      <c r="E30" s="205">
        <v>478</v>
      </c>
      <c r="F30" s="205">
        <v>413</v>
      </c>
      <c r="G30" s="205">
        <v>387</v>
      </c>
      <c r="H30" s="205">
        <v>337</v>
      </c>
      <c r="I30" s="205">
        <v>362</v>
      </c>
      <c r="J30" s="205">
        <v>393</v>
      </c>
      <c r="K30" s="205">
        <v>419</v>
      </c>
      <c r="L30" s="205">
        <v>394</v>
      </c>
      <c r="M30" s="226">
        <v>428</v>
      </c>
    </row>
    <row r="31" spans="2:15" s="212" customFormat="1" ht="15.75" thickBot="1" x14ac:dyDescent="0.3">
      <c r="B31" s="570" t="s">
        <v>538</v>
      </c>
      <c r="C31" s="205">
        <v>0</v>
      </c>
      <c r="D31" s="205">
        <v>0</v>
      </c>
      <c r="E31" s="205">
        <v>0</v>
      </c>
      <c r="F31" s="205">
        <v>0</v>
      </c>
      <c r="G31" s="205">
        <v>0</v>
      </c>
      <c r="H31" s="205">
        <v>0</v>
      </c>
      <c r="I31" s="205">
        <v>0</v>
      </c>
      <c r="J31" s="205">
        <v>0</v>
      </c>
      <c r="K31" s="205">
        <v>0</v>
      </c>
      <c r="L31" s="205">
        <v>0</v>
      </c>
      <c r="M31" s="226">
        <v>46</v>
      </c>
    </row>
    <row r="32" spans="2:15" s="212" customFormat="1" ht="15.75" thickBot="1" x14ac:dyDescent="0.3">
      <c r="B32" s="570" t="s">
        <v>539</v>
      </c>
      <c r="C32" s="205">
        <v>0</v>
      </c>
      <c r="D32" s="205">
        <v>0</v>
      </c>
      <c r="E32" s="205">
        <v>0</v>
      </c>
      <c r="F32" s="205">
        <v>0</v>
      </c>
      <c r="G32" s="205">
        <v>0</v>
      </c>
      <c r="H32" s="205">
        <v>0</v>
      </c>
      <c r="I32" s="205">
        <v>0</v>
      </c>
      <c r="J32" s="205">
        <v>0</v>
      </c>
      <c r="K32" s="205">
        <v>0</v>
      </c>
      <c r="L32" s="205">
        <v>0</v>
      </c>
      <c r="M32" s="226">
        <v>289</v>
      </c>
    </row>
    <row r="33" spans="2:13" s="212" customFormat="1" ht="15.75" thickBot="1" x14ac:dyDescent="0.3">
      <c r="B33" s="570" t="s">
        <v>540</v>
      </c>
      <c r="C33" s="205">
        <v>0</v>
      </c>
      <c r="D33" s="205">
        <v>0</v>
      </c>
      <c r="E33" s="205">
        <v>0</v>
      </c>
      <c r="F33" s="205">
        <v>0</v>
      </c>
      <c r="G33" s="205">
        <v>0</v>
      </c>
      <c r="H33" s="205">
        <v>0</v>
      </c>
      <c r="I33" s="205">
        <v>0</v>
      </c>
      <c r="J33" s="205">
        <v>0</v>
      </c>
      <c r="K33" s="205">
        <v>0</v>
      </c>
      <c r="L33" s="205">
        <v>0</v>
      </c>
      <c r="M33" s="226">
        <v>15</v>
      </c>
    </row>
    <row r="34" spans="2:13" s="212" customFormat="1" ht="15.75" thickBot="1" x14ac:dyDescent="0.3">
      <c r="B34" s="570" t="s">
        <v>541</v>
      </c>
      <c r="C34" s="205">
        <v>0</v>
      </c>
      <c r="D34" s="205">
        <v>0</v>
      </c>
      <c r="E34" s="205">
        <v>0</v>
      </c>
      <c r="F34" s="205">
        <v>0</v>
      </c>
      <c r="G34" s="205">
        <v>0</v>
      </c>
      <c r="H34" s="205">
        <v>0</v>
      </c>
      <c r="I34" s="205">
        <v>0</v>
      </c>
      <c r="J34" s="205">
        <v>0</v>
      </c>
      <c r="K34" s="205">
        <v>0</v>
      </c>
      <c r="L34" s="205">
        <v>0</v>
      </c>
      <c r="M34" s="226">
        <v>27</v>
      </c>
    </row>
    <row r="35" spans="2:13" s="212" customFormat="1" ht="15.75" thickBot="1" x14ac:dyDescent="0.3">
      <c r="B35" s="570" t="s">
        <v>542</v>
      </c>
      <c r="C35" s="205">
        <v>0</v>
      </c>
      <c r="D35" s="205">
        <v>0</v>
      </c>
      <c r="E35" s="205">
        <v>0</v>
      </c>
      <c r="F35" s="205">
        <v>0</v>
      </c>
      <c r="G35" s="205">
        <v>0</v>
      </c>
      <c r="H35" s="205">
        <v>0</v>
      </c>
      <c r="I35" s="205">
        <v>0</v>
      </c>
      <c r="J35" s="205">
        <v>0</v>
      </c>
      <c r="K35" s="205">
        <v>0</v>
      </c>
      <c r="L35" s="205">
        <v>0</v>
      </c>
      <c r="M35" s="226">
        <v>0</v>
      </c>
    </row>
    <row r="36" spans="2:13" s="212" customFormat="1" ht="12.75" x14ac:dyDescent="0.2">
      <c r="B36" s="167" t="s">
        <v>90</v>
      </c>
      <c r="C36" s="504">
        <f t="shared" ref="C36:M36" si="0">SUM(C27:C34)</f>
        <v>1438</v>
      </c>
      <c r="D36" s="504">
        <f t="shared" si="0"/>
        <v>1614</v>
      </c>
      <c r="E36" s="504">
        <f t="shared" si="0"/>
        <v>1741</v>
      </c>
      <c r="F36" s="504">
        <f t="shared" si="0"/>
        <v>1627</v>
      </c>
      <c r="G36" s="504">
        <f t="shared" si="0"/>
        <v>1601</v>
      </c>
      <c r="H36" s="504">
        <f t="shared" si="0"/>
        <v>1494</v>
      </c>
      <c r="I36" s="504">
        <f t="shared" si="0"/>
        <v>1709</v>
      </c>
      <c r="J36" s="504">
        <f t="shared" si="0"/>
        <v>1674</v>
      </c>
      <c r="K36" s="504">
        <f t="shared" si="0"/>
        <v>1629</v>
      </c>
      <c r="L36" s="504">
        <f t="shared" si="0"/>
        <v>1463</v>
      </c>
      <c r="M36" s="505">
        <f t="shared" si="0"/>
        <v>2024</v>
      </c>
    </row>
    <row r="37" spans="2:13" s="212" customFormat="1" ht="12.75" x14ac:dyDescent="0.2"/>
    <row r="38" spans="2:13" s="212" customFormat="1" ht="12.75" x14ac:dyDescent="0.2"/>
    <row r="39" spans="2:13" s="212" customFormat="1" ht="12.75" x14ac:dyDescent="0.2"/>
    <row r="40" spans="2:13" s="212" customFormat="1" ht="12.75" x14ac:dyDescent="0.2"/>
    <row r="41" spans="2:13" s="212" customFormat="1" ht="12.75" x14ac:dyDescent="0.2"/>
    <row r="42" spans="2:13" s="212" customFormat="1" ht="12.75" x14ac:dyDescent="0.2"/>
    <row r="43" spans="2:13" s="212" customFormat="1" ht="12.75" x14ac:dyDescent="0.2"/>
    <row r="44" spans="2:13" s="212" customFormat="1" ht="12.75" x14ac:dyDescent="0.2"/>
    <row r="45" spans="2:13" s="212" customFormat="1" ht="12.75" x14ac:dyDescent="0.2"/>
    <row r="46" spans="2:13" s="212" customFormat="1" ht="12.75" x14ac:dyDescent="0.2"/>
    <row r="47" spans="2:13" s="212" customFormat="1" ht="12.75" x14ac:dyDescent="0.2"/>
    <row r="48" spans="2:13" s="212" customFormat="1" ht="12.75" x14ac:dyDescent="0.2"/>
    <row r="49" s="212" customFormat="1" ht="12.75" x14ac:dyDescent="0.2"/>
    <row r="50" s="212" customFormat="1" ht="12.75" x14ac:dyDescent="0.2"/>
    <row r="51" s="212" customFormat="1" ht="12.75" x14ac:dyDescent="0.2"/>
    <row r="52" s="212" customFormat="1" ht="12.75" x14ac:dyDescent="0.2"/>
    <row r="53" s="212" customFormat="1" ht="12.75" x14ac:dyDescent="0.2"/>
    <row r="54" s="212" customFormat="1" ht="12.75" x14ac:dyDescent="0.2"/>
    <row r="55" s="212" customFormat="1" ht="12.75" x14ac:dyDescent="0.2"/>
    <row r="56" s="212" customFormat="1" ht="12.75" x14ac:dyDescent="0.2"/>
    <row r="57" s="212" customFormat="1" ht="12.75" x14ac:dyDescent="0.2"/>
    <row r="58" s="212" customFormat="1" ht="12.75" x14ac:dyDescent="0.2"/>
    <row r="59" s="212" customFormat="1" ht="12.75" x14ac:dyDescent="0.2"/>
    <row r="60" s="212" customFormat="1" ht="12.75" x14ac:dyDescent="0.2"/>
    <row r="61" s="212" customFormat="1" ht="12.75" x14ac:dyDescent="0.2"/>
  </sheetData>
  <phoneticPr fontId="31" type="noConversion"/>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CF0E6-28E9-4AFB-8281-72CEF64C484E}">
  <dimension ref="B1:S888"/>
  <sheetViews>
    <sheetView topLeftCell="A862" zoomScaleNormal="100" workbookViewId="0">
      <selection activeCell="B673" sqref="B673:E674"/>
    </sheetView>
  </sheetViews>
  <sheetFormatPr baseColWidth="10" defaultRowHeight="12.75" x14ac:dyDescent="0.2"/>
  <cols>
    <col min="1" max="1" width="2.5703125" style="11" customWidth="1"/>
    <col min="2" max="2" width="38.5703125" style="11" customWidth="1"/>
    <col min="3" max="3" width="18.140625" style="11" customWidth="1"/>
    <col min="4" max="4" width="14.85546875" style="14" customWidth="1"/>
    <col min="5" max="5" width="16" style="11" customWidth="1"/>
    <col min="6" max="6" width="18.85546875" style="14" customWidth="1"/>
    <col min="7" max="7" width="13.5703125" style="11" customWidth="1"/>
    <col min="8" max="8" width="15.5703125" style="11" customWidth="1"/>
    <col min="9" max="9" width="11.42578125" style="11"/>
    <col min="10" max="10" width="14.140625" style="11" customWidth="1"/>
    <col min="11" max="257" width="11.42578125" style="11"/>
    <col min="258" max="258" width="34.5703125" style="11" customWidth="1"/>
    <col min="259" max="261" width="11.42578125" style="11"/>
    <col min="262" max="262" width="11.42578125" style="11" bestFit="1" customWidth="1"/>
    <col min="263" max="513" width="11.42578125" style="11"/>
    <col min="514" max="514" width="34.5703125" style="11" customWidth="1"/>
    <col min="515" max="517" width="11.42578125" style="11"/>
    <col min="518" max="518" width="11.42578125" style="11" bestFit="1" customWidth="1"/>
    <col min="519" max="769" width="11.42578125" style="11"/>
    <col min="770" max="770" width="34.5703125" style="11" customWidth="1"/>
    <col min="771" max="773" width="11.42578125" style="11"/>
    <col min="774" max="774" width="11.42578125" style="11" bestFit="1" customWidth="1"/>
    <col min="775" max="1025" width="11.42578125" style="11"/>
    <col min="1026" max="1026" width="34.5703125" style="11" customWidth="1"/>
    <col min="1027" max="1029" width="11.42578125" style="11"/>
    <col min="1030" max="1030" width="11.42578125" style="11" bestFit="1" customWidth="1"/>
    <col min="1031" max="1281" width="11.42578125" style="11"/>
    <col min="1282" max="1282" width="34.5703125" style="11" customWidth="1"/>
    <col min="1283" max="1285" width="11.42578125" style="11"/>
    <col min="1286" max="1286" width="11.42578125" style="11" bestFit="1" customWidth="1"/>
    <col min="1287" max="1537" width="11.42578125" style="11"/>
    <col min="1538" max="1538" width="34.5703125" style="11" customWidth="1"/>
    <col min="1539" max="1541" width="11.42578125" style="11"/>
    <col min="1542" max="1542" width="11.42578125" style="11" bestFit="1" customWidth="1"/>
    <col min="1543" max="1793" width="11.42578125" style="11"/>
    <col min="1794" max="1794" width="34.5703125" style="11" customWidth="1"/>
    <col min="1795" max="1797" width="11.42578125" style="11"/>
    <col min="1798" max="1798" width="11.42578125" style="11" bestFit="1" customWidth="1"/>
    <col min="1799" max="2049" width="11.42578125" style="11"/>
    <col min="2050" max="2050" width="34.5703125" style="11" customWidth="1"/>
    <col min="2051" max="2053" width="11.42578125" style="11"/>
    <col min="2054" max="2054" width="11.42578125" style="11" bestFit="1" customWidth="1"/>
    <col min="2055" max="2305" width="11.42578125" style="11"/>
    <col min="2306" max="2306" width="34.5703125" style="11" customWidth="1"/>
    <col min="2307" max="2309" width="11.42578125" style="11"/>
    <col min="2310" max="2310" width="11.42578125" style="11" bestFit="1" customWidth="1"/>
    <col min="2311" max="2561" width="11.42578125" style="11"/>
    <col min="2562" max="2562" width="34.5703125" style="11" customWidth="1"/>
    <col min="2563" max="2565" width="11.42578125" style="11"/>
    <col min="2566" max="2566" width="11.42578125" style="11" bestFit="1" customWidth="1"/>
    <col min="2567" max="2817" width="11.42578125" style="11"/>
    <col min="2818" max="2818" width="34.5703125" style="11" customWidth="1"/>
    <col min="2819" max="2821" width="11.42578125" style="11"/>
    <col min="2822" max="2822" width="11.42578125" style="11" bestFit="1" customWidth="1"/>
    <col min="2823" max="3073" width="11.42578125" style="11"/>
    <col min="3074" max="3074" width="34.5703125" style="11" customWidth="1"/>
    <col min="3075" max="3077" width="11.42578125" style="11"/>
    <col min="3078" max="3078" width="11.42578125" style="11" bestFit="1" customWidth="1"/>
    <col min="3079" max="3329" width="11.42578125" style="11"/>
    <col min="3330" max="3330" width="34.5703125" style="11" customWidth="1"/>
    <col min="3331" max="3333" width="11.42578125" style="11"/>
    <col min="3334" max="3334" width="11.42578125" style="11" bestFit="1" customWidth="1"/>
    <col min="3335" max="3585" width="11.42578125" style="11"/>
    <col min="3586" max="3586" width="34.5703125" style="11" customWidth="1"/>
    <col min="3587" max="3589" width="11.42578125" style="11"/>
    <col min="3590" max="3590" width="11.42578125" style="11" bestFit="1" customWidth="1"/>
    <col min="3591" max="3841" width="11.42578125" style="11"/>
    <col min="3842" max="3842" width="34.5703125" style="11" customWidth="1"/>
    <col min="3843" max="3845" width="11.42578125" style="11"/>
    <col min="3846" max="3846" width="11.42578125" style="11" bestFit="1" customWidth="1"/>
    <col min="3847" max="4097" width="11.42578125" style="11"/>
    <col min="4098" max="4098" width="34.5703125" style="11" customWidth="1"/>
    <col min="4099" max="4101" width="11.42578125" style="11"/>
    <col min="4102" max="4102" width="11.42578125" style="11" bestFit="1" customWidth="1"/>
    <col min="4103" max="4353" width="11.42578125" style="11"/>
    <col min="4354" max="4354" width="34.5703125" style="11" customWidth="1"/>
    <col min="4355" max="4357" width="11.42578125" style="11"/>
    <col min="4358" max="4358" width="11.42578125" style="11" bestFit="1" customWidth="1"/>
    <col min="4359" max="4609" width="11.42578125" style="11"/>
    <col min="4610" max="4610" width="34.5703125" style="11" customWidth="1"/>
    <col min="4611" max="4613" width="11.42578125" style="11"/>
    <col min="4614" max="4614" width="11.42578125" style="11" bestFit="1" customWidth="1"/>
    <col min="4615" max="4865" width="11.42578125" style="11"/>
    <col min="4866" max="4866" width="34.5703125" style="11" customWidth="1"/>
    <col min="4867" max="4869" width="11.42578125" style="11"/>
    <col min="4870" max="4870" width="11.42578125" style="11" bestFit="1" customWidth="1"/>
    <col min="4871" max="5121" width="11.42578125" style="11"/>
    <col min="5122" max="5122" width="34.5703125" style="11" customWidth="1"/>
    <col min="5123" max="5125" width="11.42578125" style="11"/>
    <col min="5126" max="5126" width="11.42578125" style="11" bestFit="1" customWidth="1"/>
    <col min="5127" max="5377" width="11.42578125" style="11"/>
    <col min="5378" max="5378" width="34.5703125" style="11" customWidth="1"/>
    <col min="5379" max="5381" width="11.42578125" style="11"/>
    <col min="5382" max="5382" width="11.42578125" style="11" bestFit="1" customWidth="1"/>
    <col min="5383" max="5633" width="11.42578125" style="11"/>
    <col min="5634" max="5634" width="34.5703125" style="11" customWidth="1"/>
    <col min="5635" max="5637" width="11.42578125" style="11"/>
    <col min="5638" max="5638" width="11.42578125" style="11" bestFit="1" customWidth="1"/>
    <col min="5639" max="5889" width="11.42578125" style="11"/>
    <col min="5890" max="5890" width="34.5703125" style="11" customWidth="1"/>
    <col min="5891" max="5893" width="11.42578125" style="11"/>
    <col min="5894" max="5894" width="11.42578125" style="11" bestFit="1" customWidth="1"/>
    <col min="5895" max="6145" width="11.42578125" style="11"/>
    <col min="6146" max="6146" width="34.5703125" style="11" customWidth="1"/>
    <col min="6147" max="6149" width="11.42578125" style="11"/>
    <col min="6150" max="6150" width="11.42578125" style="11" bestFit="1" customWidth="1"/>
    <col min="6151" max="6401" width="11.42578125" style="11"/>
    <col min="6402" max="6402" width="34.5703125" style="11" customWidth="1"/>
    <col min="6403" max="6405" width="11.42578125" style="11"/>
    <col min="6406" max="6406" width="11.42578125" style="11" bestFit="1" customWidth="1"/>
    <col min="6407" max="6657" width="11.42578125" style="11"/>
    <col min="6658" max="6658" width="34.5703125" style="11" customWidth="1"/>
    <col min="6659" max="6661" width="11.42578125" style="11"/>
    <col min="6662" max="6662" width="11.42578125" style="11" bestFit="1" customWidth="1"/>
    <col min="6663" max="6913" width="11.42578125" style="11"/>
    <col min="6914" max="6914" width="34.5703125" style="11" customWidth="1"/>
    <col min="6915" max="6917" width="11.42578125" style="11"/>
    <col min="6918" max="6918" width="11.42578125" style="11" bestFit="1" customWidth="1"/>
    <col min="6919" max="7169" width="11.42578125" style="11"/>
    <col min="7170" max="7170" width="34.5703125" style="11" customWidth="1"/>
    <col min="7171" max="7173" width="11.42578125" style="11"/>
    <col min="7174" max="7174" width="11.42578125" style="11" bestFit="1" customWidth="1"/>
    <col min="7175" max="7425" width="11.42578125" style="11"/>
    <col min="7426" max="7426" width="34.5703125" style="11" customWidth="1"/>
    <col min="7427" max="7429" width="11.42578125" style="11"/>
    <col min="7430" max="7430" width="11.42578125" style="11" bestFit="1" customWidth="1"/>
    <col min="7431" max="7681" width="11.42578125" style="11"/>
    <col min="7682" max="7682" width="34.5703125" style="11" customWidth="1"/>
    <col min="7683" max="7685" width="11.42578125" style="11"/>
    <col min="7686" max="7686" width="11.42578125" style="11" bestFit="1" customWidth="1"/>
    <col min="7687" max="7937" width="11.42578125" style="11"/>
    <col min="7938" max="7938" width="34.5703125" style="11" customWidth="1"/>
    <col min="7939" max="7941" width="11.42578125" style="11"/>
    <col min="7942" max="7942" width="11.42578125" style="11" bestFit="1" customWidth="1"/>
    <col min="7943" max="8193" width="11.42578125" style="11"/>
    <col min="8194" max="8194" width="34.5703125" style="11" customWidth="1"/>
    <col min="8195" max="8197" width="11.42578125" style="11"/>
    <col min="8198" max="8198" width="11.42578125" style="11" bestFit="1" customWidth="1"/>
    <col min="8199" max="8449" width="11.42578125" style="11"/>
    <col min="8450" max="8450" width="34.5703125" style="11" customWidth="1"/>
    <col min="8451" max="8453" width="11.42578125" style="11"/>
    <col min="8454" max="8454" width="11.42578125" style="11" bestFit="1" customWidth="1"/>
    <col min="8455" max="8705" width="11.42578125" style="11"/>
    <col min="8706" max="8706" width="34.5703125" style="11" customWidth="1"/>
    <col min="8707" max="8709" width="11.42578125" style="11"/>
    <col min="8710" max="8710" width="11.42578125" style="11" bestFit="1" customWidth="1"/>
    <col min="8711" max="8961" width="11.42578125" style="11"/>
    <col min="8962" max="8962" width="34.5703125" style="11" customWidth="1"/>
    <col min="8963" max="8965" width="11.42578125" style="11"/>
    <col min="8966" max="8966" width="11.42578125" style="11" bestFit="1" customWidth="1"/>
    <col min="8967" max="9217" width="11.42578125" style="11"/>
    <col min="9218" max="9218" width="34.5703125" style="11" customWidth="1"/>
    <col min="9219" max="9221" width="11.42578125" style="11"/>
    <col min="9222" max="9222" width="11.42578125" style="11" bestFit="1" customWidth="1"/>
    <col min="9223" max="9473" width="11.42578125" style="11"/>
    <col min="9474" max="9474" width="34.5703125" style="11" customWidth="1"/>
    <col min="9475" max="9477" width="11.42578125" style="11"/>
    <col min="9478" max="9478" width="11.42578125" style="11" bestFit="1" customWidth="1"/>
    <col min="9479" max="9729" width="11.42578125" style="11"/>
    <col min="9730" max="9730" width="34.5703125" style="11" customWidth="1"/>
    <col min="9731" max="9733" width="11.42578125" style="11"/>
    <col min="9734" max="9734" width="11.42578125" style="11" bestFit="1" customWidth="1"/>
    <col min="9735" max="9985" width="11.42578125" style="11"/>
    <col min="9986" max="9986" width="34.5703125" style="11" customWidth="1"/>
    <col min="9987" max="9989" width="11.42578125" style="11"/>
    <col min="9990" max="9990" width="11.42578125" style="11" bestFit="1" customWidth="1"/>
    <col min="9991" max="10241" width="11.42578125" style="11"/>
    <col min="10242" max="10242" width="34.5703125" style="11" customWidth="1"/>
    <col min="10243" max="10245" width="11.42578125" style="11"/>
    <col min="10246" max="10246" width="11.42578125" style="11" bestFit="1" customWidth="1"/>
    <col min="10247" max="10497" width="11.42578125" style="11"/>
    <col min="10498" max="10498" width="34.5703125" style="11" customWidth="1"/>
    <col min="10499" max="10501" width="11.42578125" style="11"/>
    <col min="10502" max="10502" width="11.42578125" style="11" bestFit="1" customWidth="1"/>
    <col min="10503" max="10753" width="11.42578125" style="11"/>
    <col min="10754" max="10754" width="34.5703125" style="11" customWidth="1"/>
    <col min="10755" max="10757" width="11.42578125" style="11"/>
    <col min="10758" max="10758" width="11.42578125" style="11" bestFit="1" customWidth="1"/>
    <col min="10759" max="11009" width="11.42578125" style="11"/>
    <col min="11010" max="11010" width="34.5703125" style="11" customWidth="1"/>
    <col min="11011" max="11013" width="11.42578125" style="11"/>
    <col min="11014" max="11014" width="11.42578125" style="11" bestFit="1" customWidth="1"/>
    <col min="11015" max="11265" width="11.42578125" style="11"/>
    <col min="11266" max="11266" width="34.5703125" style="11" customWidth="1"/>
    <col min="11267" max="11269" width="11.42578125" style="11"/>
    <col min="11270" max="11270" width="11.42578125" style="11" bestFit="1" customWidth="1"/>
    <col min="11271" max="11521" width="11.42578125" style="11"/>
    <col min="11522" max="11522" width="34.5703125" style="11" customWidth="1"/>
    <col min="11523" max="11525" width="11.42578125" style="11"/>
    <col min="11526" max="11526" width="11.42578125" style="11" bestFit="1" customWidth="1"/>
    <col min="11527" max="11777" width="11.42578125" style="11"/>
    <col min="11778" max="11778" width="34.5703125" style="11" customWidth="1"/>
    <col min="11779" max="11781" width="11.42578125" style="11"/>
    <col min="11782" max="11782" width="11.42578125" style="11" bestFit="1" customWidth="1"/>
    <col min="11783" max="12033" width="11.42578125" style="11"/>
    <col min="12034" max="12034" width="34.5703125" style="11" customWidth="1"/>
    <col min="12035" max="12037" width="11.42578125" style="11"/>
    <col min="12038" max="12038" width="11.42578125" style="11" bestFit="1" customWidth="1"/>
    <col min="12039" max="12289" width="11.42578125" style="11"/>
    <col min="12290" max="12290" width="34.5703125" style="11" customWidth="1"/>
    <col min="12291" max="12293" width="11.42578125" style="11"/>
    <col min="12294" max="12294" width="11.42578125" style="11" bestFit="1" customWidth="1"/>
    <col min="12295" max="12545" width="11.42578125" style="11"/>
    <col min="12546" max="12546" width="34.5703125" style="11" customWidth="1"/>
    <col min="12547" max="12549" width="11.42578125" style="11"/>
    <col min="12550" max="12550" width="11.42578125" style="11" bestFit="1" customWidth="1"/>
    <col min="12551" max="12801" width="11.42578125" style="11"/>
    <col min="12802" max="12802" width="34.5703125" style="11" customWidth="1"/>
    <col min="12803" max="12805" width="11.42578125" style="11"/>
    <col min="12806" max="12806" width="11.42578125" style="11" bestFit="1" customWidth="1"/>
    <col min="12807" max="13057" width="11.42578125" style="11"/>
    <col min="13058" max="13058" width="34.5703125" style="11" customWidth="1"/>
    <col min="13059" max="13061" width="11.42578125" style="11"/>
    <col min="13062" max="13062" width="11.42578125" style="11" bestFit="1" customWidth="1"/>
    <col min="13063" max="13313" width="11.42578125" style="11"/>
    <col min="13314" max="13314" width="34.5703125" style="11" customWidth="1"/>
    <col min="13315" max="13317" width="11.42578125" style="11"/>
    <col min="13318" max="13318" width="11.42578125" style="11" bestFit="1" customWidth="1"/>
    <col min="13319" max="13569" width="11.42578125" style="11"/>
    <col min="13570" max="13570" width="34.5703125" style="11" customWidth="1"/>
    <col min="13571" max="13573" width="11.42578125" style="11"/>
    <col min="13574" max="13574" width="11.42578125" style="11" bestFit="1" customWidth="1"/>
    <col min="13575" max="13825" width="11.42578125" style="11"/>
    <col min="13826" max="13826" width="34.5703125" style="11" customWidth="1"/>
    <col min="13827" max="13829" width="11.42578125" style="11"/>
    <col min="13830" max="13830" width="11.42578125" style="11" bestFit="1" customWidth="1"/>
    <col min="13831" max="14081" width="11.42578125" style="11"/>
    <col min="14082" max="14082" width="34.5703125" style="11" customWidth="1"/>
    <col min="14083" max="14085" width="11.42578125" style="11"/>
    <col min="14086" max="14086" width="11.42578125" style="11" bestFit="1" customWidth="1"/>
    <col min="14087" max="14337" width="11.42578125" style="11"/>
    <col min="14338" max="14338" width="34.5703125" style="11" customWidth="1"/>
    <col min="14339" max="14341" width="11.42578125" style="11"/>
    <col min="14342" max="14342" width="11.42578125" style="11" bestFit="1" customWidth="1"/>
    <col min="14343" max="14593" width="11.42578125" style="11"/>
    <col min="14594" max="14594" width="34.5703125" style="11" customWidth="1"/>
    <col min="14595" max="14597" width="11.42578125" style="11"/>
    <col min="14598" max="14598" width="11.42578125" style="11" bestFit="1" customWidth="1"/>
    <col min="14599" max="14849" width="11.42578125" style="11"/>
    <col min="14850" max="14850" width="34.5703125" style="11" customWidth="1"/>
    <col min="14851" max="14853" width="11.42578125" style="11"/>
    <col min="14854" max="14854" width="11.42578125" style="11" bestFit="1" customWidth="1"/>
    <col min="14855" max="15105" width="11.42578125" style="11"/>
    <col min="15106" max="15106" width="34.5703125" style="11" customWidth="1"/>
    <col min="15107" max="15109" width="11.42578125" style="11"/>
    <col min="15110" max="15110" width="11.42578125" style="11" bestFit="1" customWidth="1"/>
    <col min="15111" max="15361" width="11.42578125" style="11"/>
    <col min="15362" max="15362" width="34.5703125" style="11" customWidth="1"/>
    <col min="15363" max="15365" width="11.42578125" style="11"/>
    <col min="15366" max="15366" width="11.42578125" style="11" bestFit="1" customWidth="1"/>
    <col min="15367" max="15617" width="11.42578125" style="11"/>
    <col min="15618" max="15618" width="34.5703125" style="11" customWidth="1"/>
    <col min="15619" max="15621" width="11.42578125" style="11"/>
    <col min="15622" max="15622" width="11.42578125" style="11" bestFit="1" customWidth="1"/>
    <col min="15623" max="15873" width="11.42578125" style="11"/>
    <col min="15874" max="15874" width="34.5703125" style="11" customWidth="1"/>
    <col min="15875" max="15877" width="11.42578125" style="11"/>
    <col min="15878" max="15878" width="11.42578125" style="11" bestFit="1" customWidth="1"/>
    <col min="15879" max="16129" width="11.42578125" style="11"/>
    <col min="16130" max="16130" width="34.5703125" style="11" customWidth="1"/>
    <col min="16131" max="16133" width="11.42578125" style="11"/>
    <col min="16134" max="16134" width="11.42578125" style="11" bestFit="1" customWidth="1"/>
    <col min="16135" max="16384" width="11.42578125" style="11"/>
  </cols>
  <sheetData>
    <row r="1" spans="2:13" ht="18.75" x14ac:dyDescent="0.3">
      <c r="B1" s="10"/>
      <c r="C1" s="105"/>
      <c r="D1" s="18"/>
      <c r="E1" s="105"/>
      <c r="F1" s="18"/>
      <c r="G1" s="344"/>
      <c r="H1" s="345"/>
      <c r="I1" s="346"/>
      <c r="J1" s="346"/>
      <c r="K1" s="344"/>
      <c r="L1" s="344"/>
      <c r="M1" s="344"/>
    </row>
    <row r="2" spans="2:13" ht="15.75" x14ac:dyDescent="0.25">
      <c r="B2" s="30" t="s">
        <v>720</v>
      </c>
      <c r="C2" s="105"/>
      <c r="D2" s="18"/>
      <c r="E2" s="105"/>
      <c r="F2" s="18"/>
      <c r="G2" s="30"/>
      <c r="H2" s="30"/>
      <c r="K2" s="30"/>
    </row>
    <row r="3" spans="2:13" ht="15.75" thickBot="1" x14ac:dyDescent="0.25">
      <c r="B3" s="254" t="s">
        <v>105</v>
      </c>
      <c r="C3" s="280" t="s">
        <v>106</v>
      </c>
      <c r="D3" s="361" t="s">
        <v>107</v>
      </c>
      <c r="E3" s="280" t="s">
        <v>106</v>
      </c>
      <c r="F3" s="362" t="s">
        <v>107</v>
      </c>
    </row>
    <row r="4" spans="2:13" ht="15.75" customHeight="1" x14ac:dyDescent="0.25">
      <c r="B4" s="570" t="s">
        <v>501</v>
      </c>
      <c r="C4" s="168">
        <v>109809</v>
      </c>
      <c r="D4" s="19"/>
      <c r="E4" s="168"/>
      <c r="F4" s="356"/>
    </row>
    <row r="5" spans="2:13" ht="29.25" customHeight="1" thickBot="1" x14ac:dyDescent="0.3">
      <c r="B5" s="571" t="s">
        <v>502</v>
      </c>
      <c r="C5" s="164">
        <v>112693</v>
      </c>
      <c r="D5" s="7">
        <v>1</v>
      </c>
      <c r="E5" s="164"/>
      <c r="F5" s="357"/>
    </row>
    <row r="6" spans="2:13" ht="13.35" customHeight="1" x14ac:dyDescent="0.25">
      <c r="B6" s="699" t="s">
        <v>1047</v>
      </c>
      <c r="C6" s="164">
        <v>87661</v>
      </c>
      <c r="D6" s="7">
        <f>C6/C5</f>
        <v>0.77787440213677872</v>
      </c>
      <c r="E6" s="164"/>
      <c r="F6" s="357">
        <f>SUM(F7:F13)</f>
        <v>1</v>
      </c>
    </row>
    <row r="7" spans="2:13" ht="15" x14ac:dyDescent="0.25">
      <c r="B7" s="697" t="s">
        <v>109</v>
      </c>
      <c r="C7" s="724"/>
      <c r="D7" s="725"/>
      <c r="E7" s="724">
        <v>45280</v>
      </c>
      <c r="F7" s="726">
        <f t="shared" ref="F7:F13" si="0">E7/$C$6</f>
        <v>0.51653528935330417</v>
      </c>
      <c r="H7" s="344"/>
      <c r="I7" s="345"/>
      <c r="J7" s="346"/>
      <c r="K7" s="346"/>
    </row>
    <row r="8" spans="2:13" ht="15" x14ac:dyDescent="0.25">
      <c r="B8" s="697" t="s">
        <v>110</v>
      </c>
      <c r="C8" s="164"/>
      <c r="D8" s="7"/>
      <c r="E8" s="164">
        <v>18832</v>
      </c>
      <c r="F8" s="357">
        <f t="shared" si="0"/>
        <v>0.21482757440595018</v>
      </c>
    </row>
    <row r="9" spans="2:13" ht="15" x14ac:dyDescent="0.25">
      <c r="B9" s="697" t="s">
        <v>111</v>
      </c>
      <c r="C9" s="164"/>
      <c r="D9" s="7"/>
      <c r="E9" s="164">
        <v>11332</v>
      </c>
      <c r="F9" s="357">
        <f t="shared" si="0"/>
        <v>0.12927071331606985</v>
      </c>
      <c r="I9" s="31"/>
      <c r="J9" s="347"/>
      <c r="K9" s="347"/>
    </row>
    <row r="10" spans="2:13" ht="15" x14ac:dyDescent="0.25">
      <c r="B10" s="697" t="s">
        <v>112</v>
      </c>
      <c r="C10" s="164"/>
      <c r="D10" s="7"/>
      <c r="E10" s="164">
        <v>6319</v>
      </c>
      <c r="F10" s="357">
        <f t="shared" si="0"/>
        <v>7.2084507363593842E-2</v>
      </c>
    </row>
    <row r="11" spans="2:13" ht="15" x14ac:dyDescent="0.25">
      <c r="B11" s="697" t="s">
        <v>113</v>
      </c>
      <c r="C11" s="164"/>
      <c r="D11" s="7"/>
      <c r="E11" s="164">
        <v>4157</v>
      </c>
      <c r="F11" s="357">
        <f t="shared" si="0"/>
        <v>4.7421316206751003E-2</v>
      </c>
    </row>
    <row r="12" spans="2:13" ht="15" x14ac:dyDescent="0.25">
      <c r="B12" s="697" t="s">
        <v>114</v>
      </c>
      <c r="C12" s="164"/>
      <c r="D12" s="7"/>
      <c r="E12" s="164">
        <v>1251</v>
      </c>
      <c r="F12" s="357">
        <f t="shared" si="0"/>
        <v>1.427088442979204E-2</v>
      </c>
    </row>
    <row r="13" spans="2:13" ht="15" x14ac:dyDescent="0.25">
      <c r="B13" s="697" t="s">
        <v>115</v>
      </c>
      <c r="C13" s="164"/>
      <c r="D13" s="7"/>
      <c r="E13" s="164">
        <v>490</v>
      </c>
      <c r="F13" s="357">
        <f t="shared" si="0"/>
        <v>5.5897149245388482E-3</v>
      </c>
      <c r="H13" s="14"/>
    </row>
    <row r="14" spans="2:13" ht="15" x14ac:dyDescent="0.25">
      <c r="B14" s="727" t="s">
        <v>103</v>
      </c>
      <c r="C14" s="358">
        <v>25032</v>
      </c>
      <c r="D14" s="359">
        <f>C14/C5</f>
        <v>0.22212559786322131</v>
      </c>
      <c r="E14" s="358"/>
      <c r="F14" s="360"/>
    </row>
    <row r="15" spans="2:13" ht="15.75" x14ac:dyDescent="0.2">
      <c r="B15" s="352"/>
      <c r="C15" s="348"/>
      <c r="D15" s="349"/>
      <c r="E15" s="348"/>
      <c r="F15" s="349"/>
    </row>
    <row r="16" spans="2:13" ht="15.75" x14ac:dyDescent="0.25">
      <c r="B16" s="30" t="s">
        <v>721</v>
      </c>
      <c r="C16" s="105"/>
      <c r="D16" s="18"/>
      <c r="E16" s="105"/>
      <c r="F16" s="18"/>
      <c r="H16" s="30"/>
      <c r="K16" s="30"/>
    </row>
    <row r="17" spans="2:12" ht="15.75" thickBot="1" x14ac:dyDescent="0.25">
      <c r="B17" s="254" t="s">
        <v>116</v>
      </c>
      <c r="C17" s="353" t="s">
        <v>106</v>
      </c>
      <c r="D17" s="354" t="s">
        <v>107</v>
      </c>
      <c r="E17" s="276" t="s">
        <v>106</v>
      </c>
      <c r="F17" s="355" t="s">
        <v>107</v>
      </c>
      <c r="G17" s="13"/>
    </row>
    <row r="18" spans="2:12" ht="15" customHeight="1" x14ac:dyDescent="0.25">
      <c r="B18" s="570" t="s">
        <v>119</v>
      </c>
      <c r="C18" s="164">
        <v>122065</v>
      </c>
      <c r="D18" s="19"/>
      <c r="E18" s="164"/>
      <c r="F18" s="356"/>
      <c r="G18" s="13"/>
    </row>
    <row r="19" spans="2:12" ht="24.75" customHeight="1" x14ac:dyDescent="0.25">
      <c r="B19" s="572" t="s">
        <v>503</v>
      </c>
      <c r="C19" s="164">
        <v>122308</v>
      </c>
      <c r="D19" s="7">
        <v>1</v>
      </c>
      <c r="E19" s="164"/>
      <c r="F19" s="357"/>
    </row>
    <row r="20" spans="2:12" ht="13.35" customHeight="1" x14ac:dyDescent="0.25">
      <c r="B20" s="572" t="s">
        <v>1042</v>
      </c>
      <c r="C20" s="164">
        <v>91318</v>
      </c>
      <c r="D20" s="7">
        <f>C20/C19</f>
        <v>0.74662327893514735</v>
      </c>
      <c r="E20" s="164"/>
      <c r="F20" s="357">
        <f>SUM(F21,F22,F23,F24,F25,F26)</f>
        <v>1</v>
      </c>
    </row>
    <row r="21" spans="2:12" ht="15" x14ac:dyDescent="0.25">
      <c r="B21" s="572" t="s">
        <v>117</v>
      </c>
      <c r="C21" s="164"/>
      <c r="D21" s="7"/>
      <c r="E21" s="164">
        <v>14759</v>
      </c>
      <c r="F21" s="357">
        <f>E21/C20</f>
        <v>0.1616220241354388</v>
      </c>
    </row>
    <row r="22" spans="2:12" ht="15" x14ac:dyDescent="0.25">
      <c r="B22" s="572" t="s">
        <v>111</v>
      </c>
      <c r="C22" s="164"/>
      <c r="D22" s="7"/>
      <c r="E22" s="164">
        <v>22421</v>
      </c>
      <c r="F22" s="357">
        <f>E22/C20</f>
        <v>0.2455266212575834</v>
      </c>
    </row>
    <row r="23" spans="2:12" ht="15" x14ac:dyDescent="0.25">
      <c r="B23" s="572" t="s">
        <v>112</v>
      </c>
      <c r="C23" s="164"/>
      <c r="D23" s="7"/>
      <c r="E23" s="164">
        <v>21356</v>
      </c>
      <c r="F23" s="357">
        <f>E23/C20</f>
        <v>0.2338640793709893</v>
      </c>
    </row>
    <row r="24" spans="2:12" ht="15" x14ac:dyDescent="0.25">
      <c r="B24" s="572" t="s">
        <v>113</v>
      </c>
      <c r="C24" s="164"/>
      <c r="D24" s="7"/>
      <c r="E24" s="164">
        <v>22110</v>
      </c>
      <c r="F24" s="357">
        <f>E24/C20</f>
        <v>0.2421209400118268</v>
      </c>
    </row>
    <row r="25" spans="2:12" s="16" customFormat="1" ht="15" x14ac:dyDescent="0.25">
      <c r="B25" s="572" t="s">
        <v>114</v>
      </c>
      <c r="C25" s="164"/>
      <c r="D25" s="7"/>
      <c r="E25" s="164">
        <v>7237</v>
      </c>
      <c r="F25" s="357">
        <f>E25/C20</f>
        <v>7.9250531111062436E-2</v>
      </c>
      <c r="G25" s="11"/>
      <c r="H25" s="11"/>
      <c r="I25" s="11"/>
      <c r="J25" s="11"/>
    </row>
    <row r="26" spans="2:12" ht="15" x14ac:dyDescent="0.25">
      <c r="B26" s="572" t="s">
        <v>115</v>
      </c>
      <c r="C26" s="164"/>
      <c r="D26" s="7"/>
      <c r="E26" s="164">
        <v>3435</v>
      </c>
      <c r="F26" s="357">
        <f>E26/C20</f>
        <v>3.7615804113099283E-2</v>
      </c>
    </row>
    <row r="27" spans="2:12" ht="15" x14ac:dyDescent="0.25">
      <c r="B27" s="573" t="s">
        <v>103</v>
      </c>
      <c r="C27" s="358">
        <v>30990</v>
      </c>
      <c r="D27" s="359">
        <f>C27/C19</f>
        <v>0.25337672106485265</v>
      </c>
      <c r="E27" s="358"/>
      <c r="F27" s="360"/>
      <c r="I27" s="13"/>
    </row>
    <row r="28" spans="2:12" ht="15.75" x14ac:dyDescent="0.2">
      <c r="B28" s="352"/>
      <c r="C28" s="350"/>
      <c r="D28" s="351"/>
      <c r="E28" s="350"/>
      <c r="F28" s="351"/>
      <c r="I28" s="13"/>
      <c r="L28" s="11" t="s">
        <v>98</v>
      </c>
    </row>
    <row r="29" spans="2:12" ht="15.75" x14ac:dyDescent="0.25">
      <c r="B29" s="21" t="s">
        <v>1043</v>
      </c>
      <c r="C29" s="23"/>
      <c r="D29" s="23"/>
      <c r="E29" s="23"/>
      <c r="F29" s="21"/>
      <c r="G29" s="22"/>
      <c r="H29" s="22"/>
      <c r="I29" s="22"/>
      <c r="J29" s="30"/>
      <c r="K29" s="22"/>
    </row>
    <row r="30" spans="2:12" ht="13.5" thickBot="1" x14ac:dyDescent="0.25">
      <c r="B30" s="755" t="s">
        <v>101</v>
      </c>
      <c r="C30" s="354" t="s">
        <v>105</v>
      </c>
      <c r="D30" s="354" t="s">
        <v>102</v>
      </c>
      <c r="E30" s="354" t="s">
        <v>103</v>
      </c>
      <c r="F30" s="395" t="s">
        <v>116</v>
      </c>
      <c r="G30" s="354" t="s">
        <v>102</v>
      </c>
      <c r="H30" s="355" t="s">
        <v>104</v>
      </c>
      <c r="I30" s="22"/>
      <c r="J30" s="22"/>
      <c r="K30" s="22"/>
    </row>
    <row r="31" spans="2:12" ht="13.5" thickBot="1" x14ac:dyDescent="0.25">
      <c r="B31" s="397">
        <v>2014</v>
      </c>
      <c r="C31" s="180">
        <v>84656</v>
      </c>
      <c r="D31" s="180">
        <v>69694</v>
      </c>
      <c r="E31" s="180">
        <v>19172</v>
      </c>
      <c r="F31" s="180">
        <v>100122</v>
      </c>
      <c r="G31" s="180">
        <v>76976</v>
      </c>
      <c r="H31" s="193">
        <v>27607</v>
      </c>
      <c r="I31" s="22"/>
      <c r="J31" s="22"/>
      <c r="K31" s="22"/>
    </row>
    <row r="32" spans="2:12" ht="13.5" thickBot="1" x14ac:dyDescent="0.25">
      <c r="B32" s="397">
        <v>2015</v>
      </c>
      <c r="C32" s="180">
        <v>68690</v>
      </c>
      <c r="D32" s="180">
        <v>61776</v>
      </c>
      <c r="E32" s="180">
        <v>17178</v>
      </c>
      <c r="F32" s="180">
        <v>90038</v>
      </c>
      <c r="G32" s="180">
        <v>70955</v>
      </c>
      <c r="H32" s="193">
        <v>26362</v>
      </c>
      <c r="I32" s="24"/>
      <c r="J32" s="24"/>
      <c r="K32" s="24"/>
    </row>
    <row r="33" spans="2:11" ht="13.5" thickBot="1" x14ac:dyDescent="0.25">
      <c r="B33" s="397">
        <v>2016</v>
      </c>
      <c r="C33" s="180">
        <v>81495</v>
      </c>
      <c r="D33" s="180">
        <v>66816</v>
      </c>
      <c r="E33" s="180">
        <v>18017</v>
      </c>
      <c r="F33" s="180">
        <v>102630</v>
      </c>
      <c r="G33" s="180">
        <v>78357</v>
      </c>
      <c r="H33" s="193">
        <v>26452</v>
      </c>
      <c r="I33" s="24"/>
      <c r="J33" s="24"/>
      <c r="K33" s="24"/>
    </row>
    <row r="34" spans="2:11" ht="13.5" thickBot="1" x14ac:dyDescent="0.25">
      <c r="B34" s="397">
        <v>2017</v>
      </c>
      <c r="C34" s="180">
        <v>85709</v>
      </c>
      <c r="D34" s="180">
        <v>69079</v>
      </c>
      <c r="E34" s="180">
        <v>17417</v>
      </c>
      <c r="F34" s="180">
        <v>107420</v>
      </c>
      <c r="G34" s="180">
        <v>79932</v>
      </c>
      <c r="H34" s="193">
        <v>26572</v>
      </c>
      <c r="I34" s="22"/>
      <c r="J34" s="22"/>
      <c r="K34" s="22"/>
    </row>
    <row r="35" spans="2:11" ht="13.5" thickBot="1" x14ac:dyDescent="0.25">
      <c r="B35" s="397">
        <v>2018</v>
      </c>
      <c r="C35" s="180">
        <v>87327</v>
      </c>
      <c r="D35" s="180">
        <v>69527</v>
      </c>
      <c r="E35" s="180">
        <v>17675</v>
      </c>
      <c r="F35" s="180">
        <v>108981</v>
      </c>
      <c r="G35" s="180">
        <v>81229</v>
      </c>
      <c r="H35" s="193">
        <v>26085</v>
      </c>
      <c r="I35" s="22"/>
      <c r="J35" s="22"/>
      <c r="K35" s="22"/>
    </row>
    <row r="36" spans="2:11" ht="13.5" thickBot="1" x14ac:dyDescent="0.25">
      <c r="B36" s="397">
        <v>2019</v>
      </c>
      <c r="C36" s="180">
        <v>90757</v>
      </c>
      <c r="D36" s="180">
        <v>73131</v>
      </c>
      <c r="E36" s="180">
        <v>18882</v>
      </c>
      <c r="F36" s="180">
        <v>111566</v>
      </c>
      <c r="G36" s="180">
        <v>84891</v>
      </c>
      <c r="H36" s="193">
        <v>27070</v>
      </c>
      <c r="I36" s="22"/>
      <c r="J36" s="22"/>
      <c r="K36" s="22"/>
    </row>
    <row r="37" spans="2:11" ht="13.5" thickBot="1" x14ac:dyDescent="0.25">
      <c r="B37" s="397">
        <v>2020</v>
      </c>
      <c r="C37" s="180">
        <v>84823</v>
      </c>
      <c r="D37" s="180">
        <v>68802</v>
      </c>
      <c r="E37" s="180">
        <v>14697</v>
      </c>
      <c r="F37" s="180">
        <v>106732</v>
      </c>
      <c r="G37" s="180">
        <v>83545</v>
      </c>
      <c r="H37" s="193">
        <v>21000</v>
      </c>
      <c r="I37" s="22"/>
      <c r="J37" s="22"/>
      <c r="K37" s="22"/>
    </row>
    <row r="38" spans="2:11" ht="13.5" thickBot="1" x14ac:dyDescent="0.25">
      <c r="B38" s="397">
        <v>2021</v>
      </c>
      <c r="C38" s="180">
        <v>92740</v>
      </c>
      <c r="D38" s="180">
        <v>78948</v>
      </c>
      <c r="E38" s="180">
        <v>16555</v>
      </c>
      <c r="F38" s="180">
        <v>112687</v>
      </c>
      <c r="G38" s="180">
        <v>89760</v>
      </c>
      <c r="H38" s="193">
        <v>24554</v>
      </c>
      <c r="I38" s="22"/>
      <c r="J38" s="22"/>
      <c r="K38" s="22"/>
    </row>
    <row r="39" spans="2:11" ht="13.5" thickBot="1" x14ac:dyDescent="0.25">
      <c r="B39" s="397">
        <v>2022</v>
      </c>
      <c r="C39" s="180">
        <v>98724</v>
      </c>
      <c r="D39" s="180">
        <v>79943</v>
      </c>
      <c r="E39" s="180">
        <v>18262</v>
      </c>
      <c r="F39" s="180">
        <v>116881</v>
      </c>
      <c r="G39" s="180">
        <v>87514</v>
      </c>
      <c r="H39" s="193">
        <v>25373</v>
      </c>
      <c r="I39" s="22"/>
      <c r="J39" s="22"/>
      <c r="K39" s="22"/>
    </row>
    <row r="40" spans="2:11" ht="13.5" thickBot="1" x14ac:dyDescent="0.25">
      <c r="B40" s="397">
        <v>2023</v>
      </c>
      <c r="C40" s="180">
        <v>106352</v>
      </c>
      <c r="D40" s="180">
        <v>86374</v>
      </c>
      <c r="E40" s="180">
        <v>21910</v>
      </c>
      <c r="F40" s="180">
        <v>120166</v>
      </c>
      <c r="G40" s="180">
        <v>98039</v>
      </c>
      <c r="H40" s="193">
        <v>28631</v>
      </c>
      <c r="I40" s="22"/>
      <c r="J40" s="22"/>
      <c r="K40" s="22"/>
    </row>
    <row r="41" spans="2:11" x14ac:dyDescent="0.2">
      <c r="B41" s="398">
        <v>2024</v>
      </c>
      <c r="C41" s="392">
        <v>109809</v>
      </c>
      <c r="D41" s="392">
        <v>87661</v>
      </c>
      <c r="E41" s="392">
        <v>25032</v>
      </c>
      <c r="F41" s="392">
        <v>122065</v>
      </c>
      <c r="G41" s="392">
        <v>91318</v>
      </c>
      <c r="H41" s="402">
        <v>30554</v>
      </c>
      <c r="I41" s="22"/>
      <c r="J41" s="22"/>
      <c r="K41" s="22"/>
    </row>
    <row r="42" spans="2:11" ht="15.75" x14ac:dyDescent="0.2">
      <c r="B42" s="25"/>
      <c r="C42" s="25"/>
      <c r="D42" s="26"/>
      <c r="E42" s="27"/>
      <c r="F42" s="22"/>
      <c r="G42" s="22"/>
      <c r="H42" s="22"/>
      <c r="I42" s="22"/>
      <c r="J42" s="22"/>
      <c r="K42" s="22"/>
    </row>
    <row r="43" spans="2:11" ht="15.75" x14ac:dyDescent="0.25">
      <c r="B43" s="21" t="s">
        <v>1102</v>
      </c>
      <c r="C43" s="22"/>
      <c r="D43" s="22"/>
      <c r="E43" s="22"/>
      <c r="F43" s="22"/>
      <c r="G43" s="21" t="s">
        <v>1103</v>
      </c>
      <c r="H43" s="22"/>
      <c r="I43" s="22"/>
      <c r="J43" s="22"/>
    </row>
    <row r="44" spans="2:11" ht="39" thickBot="1" x14ac:dyDescent="0.25">
      <c r="B44" s="751" t="s">
        <v>139</v>
      </c>
      <c r="C44" s="382" t="s">
        <v>140</v>
      </c>
      <c r="D44" s="382" t="s">
        <v>6</v>
      </c>
      <c r="E44" s="762" t="s">
        <v>5</v>
      </c>
      <c r="F44" s="22"/>
      <c r="G44" s="751" t="s">
        <v>139</v>
      </c>
      <c r="H44" s="382" t="s">
        <v>140</v>
      </c>
      <c r="I44" s="382" t="s">
        <v>6</v>
      </c>
      <c r="J44" s="762" t="s">
        <v>5</v>
      </c>
    </row>
    <row r="45" spans="2:11" ht="15.75" thickBot="1" x14ac:dyDescent="0.3">
      <c r="B45" s="755" t="s">
        <v>141</v>
      </c>
      <c r="C45" s="168">
        <f>SUM('[4]Tab2:Tab11'!B32)</f>
        <v>0</v>
      </c>
      <c r="D45" s="168">
        <f>SUM('[4]Tab2:Tab11'!C32)</f>
        <v>0</v>
      </c>
      <c r="E45" s="383">
        <f>SUM('[4]Tab2:Tab11'!D32)</f>
        <v>0</v>
      </c>
      <c r="F45" s="22"/>
      <c r="G45" s="755" t="s">
        <v>141</v>
      </c>
      <c r="H45" s="168">
        <v>122065</v>
      </c>
      <c r="I45" s="168">
        <v>44756</v>
      </c>
      <c r="J45" s="383">
        <v>77309</v>
      </c>
    </row>
    <row r="46" spans="2:11" ht="26.25" thickBot="1" x14ac:dyDescent="0.3">
      <c r="B46" s="755" t="s">
        <v>142</v>
      </c>
      <c r="C46" s="164">
        <f>SUM('[4]Tab2:Tab11'!B34)</f>
        <v>0</v>
      </c>
      <c r="D46" s="164">
        <f>SUM('[4]Tab2:Tab11'!C34)</f>
        <v>0</v>
      </c>
      <c r="E46" s="384">
        <f>SUM('[4]Tab2:Tab11'!D34)</f>
        <v>0</v>
      </c>
      <c r="F46" s="22"/>
      <c r="G46" s="755" t="s">
        <v>142</v>
      </c>
      <c r="H46" s="164">
        <v>91318</v>
      </c>
      <c r="I46" s="164">
        <v>33801</v>
      </c>
      <c r="J46" s="384">
        <v>57517</v>
      </c>
    </row>
    <row r="47" spans="2:11" ht="15.75" thickBot="1" x14ac:dyDescent="0.3">
      <c r="B47" s="755" t="s">
        <v>714</v>
      </c>
      <c r="C47" s="164">
        <f>SUM('[4]Tab2:Tab11'!B35)</f>
        <v>0</v>
      </c>
      <c r="D47" s="164">
        <f>SUM('[4]Tab2:Tab11'!C35)</f>
        <v>0</v>
      </c>
      <c r="E47" s="384">
        <f>SUM('[4]Tab2:Tab11'!D35)</f>
        <v>0</v>
      </c>
      <c r="F47" s="22"/>
      <c r="G47" s="755" t="s">
        <v>117</v>
      </c>
      <c r="H47" s="164">
        <v>14759</v>
      </c>
      <c r="I47" s="164">
        <v>4906</v>
      </c>
      <c r="J47" s="384">
        <v>9853</v>
      </c>
    </row>
    <row r="48" spans="2:11" ht="15.75" thickBot="1" x14ac:dyDescent="0.3">
      <c r="B48" s="751">
        <v>2</v>
      </c>
      <c r="C48" s="164">
        <f>SUM('[4]Tab2:Tab11'!B36)</f>
        <v>0</v>
      </c>
      <c r="D48" s="164">
        <f>SUM('[4]Tab2:Tab11'!C36)</f>
        <v>0</v>
      </c>
      <c r="E48" s="384">
        <f>SUM('[4]Tab2:Tab11'!D36)</f>
        <v>0</v>
      </c>
      <c r="F48" s="22"/>
      <c r="G48" s="751">
        <v>3</v>
      </c>
      <c r="H48" s="164">
        <v>22421</v>
      </c>
      <c r="I48" s="164">
        <v>8260</v>
      </c>
      <c r="J48" s="384">
        <v>14161</v>
      </c>
    </row>
    <row r="49" spans="2:10" ht="15.75" thickBot="1" x14ac:dyDescent="0.3">
      <c r="B49" s="751">
        <v>3</v>
      </c>
      <c r="C49" s="164">
        <f>SUM('[4]Tab2:Tab11'!B37)</f>
        <v>0</v>
      </c>
      <c r="D49" s="164">
        <f>SUM('[4]Tab2:Tab11'!C37)</f>
        <v>0</v>
      </c>
      <c r="E49" s="384">
        <f>SUM('[4]Tab2:Tab11'!D37)</f>
        <v>0</v>
      </c>
      <c r="F49" s="22"/>
      <c r="G49" s="751">
        <v>4</v>
      </c>
      <c r="H49" s="164">
        <v>21356</v>
      </c>
      <c r="I49" s="164">
        <v>8186</v>
      </c>
      <c r="J49" s="384">
        <v>13170</v>
      </c>
    </row>
    <row r="50" spans="2:10" ht="15.75" thickBot="1" x14ac:dyDescent="0.3">
      <c r="B50" s="751">
        <v>4</v>
      </c>
      <c r="C50" s="164">
        <f>SUM('[4]Tab2:Tab11'!B38)</f>
        <v>0</v>
      </c>
      <c r="D50" s="164">
        <f>SUM('[4]Tab2:Tab11'!C38)</f>
        <v>0</v>
      </c>
      <c r="E50" s="384">
        <f>SUM('[4]Tab2:Tab11'!D38)</f>
        <v>0</v>
      </c>
      <c r="F50" s="22"/>
      <c r="G50" s="751">
        <v>5</v>
      </c>
      <c r="H50" s="164">
        <v>22110</v>
      </c>
      <c r="I50" s="164">
        <v>8239</v>
      </c>
      <c r="J50" s="384">
        <v>13871</v>
      </c>
    </row>
    <row r="51" spans="2:10" ht="15.75" thickBot="1" x14ac:dyDescent="0.3">
      <c r="B51" s="751">
        <v>5</v>
      </c>
      <c r="C51" s="164">
        <f>SUM('[4]Tab2:Tab11'!B39)</f>
        <v>0</v>
      </c>
      <c r="D51" s="164">
        <f>SUM('[4]Tab2:Tab11'!C39)</f>
        <v>0</v>
      </c>
      <c r="E51" s="384">
        <f>SUM('[4]Tab2:Tab11'!D39)</f>
        <v>0</v>
      </c>
      <c r="F51" s="22"/>
      <c r="G51" s="751">
        <v>6</v>
      </c>
      <c r="H51" s="164">
        <v>7237</v>
      </c>
      <c r="I51" s="164">
        <v>3082</v>
      </c>
      <c r="J51" s="384">
        <v>4155</v>
      </c>
    </row>
    <row r="52" spans="2:10" ht="15.75" thickBot="1" x14ac:dyDescent="0.3">
      <c r="B52" s="751">
        <v>6</v>
      </c>
      <c r="C52" s="164">
        <f>SUM('[4]Tab2:Tab11'!B40)</f>
        <v>0</v>
      </c>
      <c r="D52" s="164">
        <f>SUM('[4]Tab2:Tab11'!C40)</f>
        <v>0</v>
      </c>
      <c r="E52" s="384">
        <f>SUM('[4]Tab2:Tab11'!D40)</f>
        <v>0</v>
      </c>
      <c r="F52" s="22"/>
      <c r="G52" s="751">
        <v>7</v>
      </c>
      <c r="H52" s="164">
        <v>3435</v>
      </c>
      <c r="I52" s="164">
        <v>1128</v>
      </c>
      <c r="J52" s="384">
        <v>2307</v>
      </c>
    </row>
    <row r="53" spans="2:10" ht="15.75" thickBot="1" x14ac:dyDescent="0.3">
      <c r="B53" s="751">
        <v>7</v>
      </c>
      <c r="C53" s="164">
        <f>SUM('[4]Tab2:Tab11'!B41)</f>
        <v>0</v>
      </c>
      <c r="D53" s="164">
        <f>SUM('[4]Tab2:Tab11'!C41)</f>
        <v>0</v>
      </c>
      <c r="E53" s="384">
        <f>SUM('[4]Tab2:Tab11'!D41)</f>
        <v>0</v>
      </c>
      <c r="F53" s="22"/>
      <c r="G53" s="750" t="s">
        <v>103</v>
      </c>
      <c r="H53" s="358">
        <v>30990</v>
      </c>
      <c r="I53" s="358">
        <v>10782</v>
      </c>
      <c r="J53" s="385">
        <v>20208</v>
      </c>
    </row>
    <row r="54" spans="2:10" ht="15" x14ac:dyDescent="0.25">
      <c r="B54" s="754" t="s">
        <v>103</v>
      </c>
      <c r="C54" s="358">
        <f>SUM('[4]Tab2:Tab11'!B42)</f>
        <v>0</v>
      </c>
      <c r="D54" s="358">
        <f>SUM('[4]Tab2:Tab11'!C42)</f>
        <v>0</v>
      </c>
      <c r="E54" s="385">
        <f>SUM('[4]Tab2:Tab11'!D42)</f>
        <v>0</v>
      </c>
      <c r="F54" s="22"/>
      <c r="G54" s="22"/>
      <c r="H54" s="22"/>
      <c r="I54" s="22"/>
      <c r="J54" s="22"/>
    </row>
    <row r="55" spans="2:10" x14ac:dyDescent="0.2">
      <c r="B55" s="17"/>
      <c r="C55" s="17"/>
      <c r="D55" s="20"/>
      <c r="E55" s="17"/>
      <c r="F55" s="20"/>
      <c r="G55" s="16"/>
      <c r="H55" s="16"/>
      <c r="I55" s="16"/>
    </row>
    <row r="56" spans="2:10" ht="15.75" x14ac:dyDescent="0.25">
      <c r="B56" s="21" t="s">
        <v>1104</v>
      </c>
      <c r="C56" s="22"/>
      <c r="D56" s="22"/>
      <c r="E56" s="22"/>
      <c r="F56" s="22"/>
      <c r="G56" s="21" t="s">
        <v>1105</v>
      </c>
      <c r="H56" s="22"/>
      <c r="I56" s="22"/>
      <c r="J56" s="22"/>
    </row>
    <row r="57" spans="2:10" ht="39" thickBot="1" x14ac:dyDescent="0.25">
      <c r="B57" s="751" t="s">
        <v>139</v>
      </c>
      <c r="C57" s="382" t="s">
        <v>140</v>
      </c>
      <c r="D57" s="382" t="s">
        <v>6</v>
      </c>
      <c r="E57" s="762" t="s">
        <v>5</v>
      </c>
      <c r="F57" s="22"/>
      <c r="G57" s="751" t="s">
        <v>139</v>
      </c>
      <c r="H57" s="382" t="s">
        <v>140</v>
      </c>
      <c r="I57" s="382" t="s">
        <v>6</v>
      </c>
      <c r="J57" s="762" t="s">
        <v>5</v>
      </c>
    </row>
    <row r="58" spans="2:10" ht="15.75" thickBot="1" x14ac:dyDescent="0.3">
      <c r="B58" s="755" t="s">
        <v>141</v>
      </c>
      <c r="C58" s="168">
        <f t="shared" ref="C58:C67" si="1">SUM(D58:E58)</f>
        <v>4517</v>
      </c>
      <c r="D58" s="168">
        <v>2036</v>
      </c>
      <c r="E58" s="383">
        <v>2481</v>
      </c>
      <c r="F58" s="22"/>
      <c r="G58" s="755" t="s">
        <v>141</v>
      </c>
      <c r="H58" s="168">
        <f t="shared" ref="H58:H66" si="2">SUM(I58:J58)</f>
        <v>5794</v>
      </c>
      <c r="I58" s="168">
        <v>2170</v>
      </c>
      <c r="J58" s="383">
        <v>3624</v>
      </c>
    </row>
    <row r="59" spans="2:10" ht="26.25" thickBot="1" x14ac:dyDescent="0.3">
      <c r="B59" s="755" t="s">
        <v>142</v>
      </c>
      <c r="C59" s="164">
        <f t="shared" si="1"/>
        <v>3694</v>
      </c>
      <c r="D59" s="164">
        <f>SUM(D60:D66)</f>
        <v>1655</v>
      </c>
      <c r="E59" s="384">
        <f>SUM(E60:E66)</f>
        <v>2039</v>
      </c>
      <c r="F59" s="22"/>
      <c r="G59" s="755" t="s">
        <v>142</v>
      </c>
      <c r="H59" s="164">
        <f t="shared" si="2"/>
        <v>4357</v>
      </c>
      <c r="I59" s="164">
        <f>SUM(I60:I65)</f>
        <v>1607</v>
      </c>
      <c r="J59" s="384">
        <f>SUM(J60:J65)</f>
        <v>2750</v>
      </c>
    </row>
    <row r="60" spans="2:10" ht="15.75" thickBot="1" x14ac:dyDescent="0.3">
      <c r="B60" s="755" t="s">
        <v>714</v>
      </c>
      <c r="C60" s="164">
        <f t="shared" si="1"/>
        <v>1863</v>
      </c>
      <c r="D60" s="164">
        <v>755</v>
      </c>
      <c r="E60" s="384">
        <v>1108</v>
      </c>
      <c r="F60" s="22"/>
      <c r="G60" s="755" t="s">
        <v>117</v>
      </c>
      <c r="H60" s="164">
        <f t="shared" si="2"/>
        <v>632</v>
      </c>
      <c r="I60" s="164">
        <v>202</v>
      </c>
      <c r="J60" s="384">
        <v>430</v>
      </c>
    </row>
    <row r="61" spans="2:10" ht="15.75" thickBot="1" x14ac:dyDescent="0.3">
      <c r="B61" s="751">
        <v>2</v>
      </c>
      <c r="C61" s="164">
        <f t="shared" si="1"/>
        <v>843</v>
      </c>
      <c r="D61" s="164">
        <v>388</v>
      </c>
      <c r="E61" s="384">
        <v>455</v>
      </c>
      <c r="F61" s="22"/>
      <c r="G61" s="751">
        <v>3</v>
      </c>
      <c r="H61" s="164">
        <f t="shared" si="2"/>
        <v>1004</v>
      </c>
      <c r="I61" s="164">
        <v>375</v>
      </c>
      <c r="J61" s="384">
        <v>629</v>
      </c>
    </row>
    <row r="62" spans="2:10" ht="15.75" thickBot="1" x14ac:dyDescent="0.3">
      <c r="B62" s="751">
        <v>3</v>
      </c>
      <c r="C62" s="164">
        <f t="shared" si="1"/>
        <v>476</v>
      </c>
      <c r="D62" s="164">
        <v>243</v>
      </c>
      <c r="E62" s="384">
        <v>233</v>
      </c>
      <c r="F62" s="22"/>
      <c r="G62" s="751">
        <v>4</v>
      </c>
      <c r="H62" s="164">
        <f t="shared" si="2"/>
        <v>1126</v>
      </c>
      <c r="I62" s="164">
        <v>431</v>
      </c>
      <c r="J62" s="384">
        <v>695</v>
      </c>
    </row>
    <row r="63" spans="2:10" ht="15.75" thickBot="1" x14ac:dyDescent="0.3">
      <c r="B63" s="751">
        <v>4</v>
      </c>
      <c r="C63" s="164">
        <f t="shared" si="1"/>
        <v>285</v>
      </c>
      <c r="D63" s="164">
        <v>149</v>
      </c>
      <c r="E63" s="384">
        <v>136</v>
      </c>
      <c r="F63" s="22"/>
      <c r="G63" s="751">
        <v>5</v>
      </c>
      <c r="H63" s="164">
        <f t="shared" si="2"/>
        <v>1151</v>
      </c>
      <c r="I63" s="164">
        <v>418</v>
      </c>
      <c r="J63" s="384">
        <v>733</v>
      </c>
    </row>
    <row r="64" spans="2:10" ht="15.75" thickBot="1" x14ac:dyDescent="0.3">
      <c r="B64" s="751">
        <v>5</v>
      </c>
      <c r="C64" s="164">
        <f t="shared" si="1"/>
        <v>163</v>
      </c>
      <c r="D64" s="164">
        <v>85</v>
      </c>
      <c r="E64" s="384">
        <v>78</v>
      </c>
      <c r="F64" s="22"/>
      <c r="G64" s="751">
        <v>6</v>
      </c>
      <c r="H64" s="164">
        <f t="shared" si="2"/>
        <v>315</v>
      </c>
      <c r="I64" s="164">
        <v>143</v>
      </c>
      <c r="J64" s="384">
        <v>172</v>
      </c>
    </row>
    <row r="65" spans="2:10" ht="15.75" thickBot="1" x14ac:dyDescent="0.3">
      <c r="B65" s="751">
        <v>6</v>
      </c>
      <c r="C65" s="164">
        <f t="shared" si="1"/>
        <v>46</v>
      </c>
      <c r="D65" s="164">
        <v>23</v>
      </c>
      <c r="E65" s="384">
        <v>23</v>
      </c>
      <c r="F65" s="22"/>
      <c r="G65" s="751">
        <v>7</v>
      </c>
      <c r="H65" s="164">
        <f t="shared" si="2"/>
        <v>129</v>
      </c>
      <c r="I65" s="164">
        <v>38</v>
      </c>
      <c r="J65" s="384">
        <v>91</v>
      </c>
    </row>
    <row r="66" spans="2:10" ht="15.75" thickBot="1" x14ac:dyDescent="0.3">
      <c r="B66" s="751">
        <v>7</v>
      </c>
      <c r="C66" s="164">
        <f t="shared" si="1"/>
        <v>18</v>
      </c>
      <c r="D66" s="164">
        <v>12</v>
      </c>
      <c r="E66" s="384">
        <v>6</v>
      </c>
      <c r="F66" s="22"/>
      <c r="G66" s="750" t="s">
        <v>103</v>
      </c>
      <c r="H66" s="358">
        <f t="shared" si="2"/>
        <v>1378</v>
      </c>
      <c r="I66" s="358">
        <v>497</v>
      </c>
      <c r="J66" s="385">
        <v>881</v>
      </c>
    </row>
    <row r="67" spans="2:10" ht="15" x14ac:dyDescent="0.25">
      <c r="B67" s="754" t="s">
        <v>103</v>
      </c>
      <c r="C67" s="358">
        <f t="shared" si="1"/>
        <v>824</v>
      </c>
      <c r="D67" s="358">
        <v>338</v>
      </c>
      <c r="E67" s="385">
        <v>486</v>
      </c>
      <c r="F67" s="22"/>
      <c r="G67" s="22"/>
      <c r="H67" s="22"/>
      <c r="I67" s="22"/>
      <c r="J67" s="22"/>
    </row>
    <row r="68" spans="2:10" ht="15" x14ac:dyDescent="0.25">
      <c r="B68" s="22"/>
      <c r="C68" s="673"/>
      <c r="D68" s="673"/>
      <c r="E68" s="673"/>
      <c r="F68" s="22"/>
      <c r="G68" s="22"/>
      <c r="H68" s="22"/>
      <c r="I68" s="22"/>
      <c r="J68" s="22"/>
    </row>
    <row r="69" spans="2:10" ht="15.75" x14ac:dyDescent="0.25">
      <c r="B69" s="21" t="s">
        <v>1106</v>
      </c>
      <c r="C69" s="22"/>
      <c r="D69" s="22"/>
      <c r="E69" s="22"/>
      <c r="F69" s="22"/>
      <c r="G69" s="21" t="s">
        <v>1107</v>
      </c>
      <c r="H69" s="22"/>
      <c r="I69" s="22"/>
      <c r="J69" s="22"/>
    </row>
    <row r="70" spans="2:10" ht="39" thickBot="1" x14ac:dyDescent="0.25">
      <c r="B70" s="751" t="s">
        <v>139</v>
      </c>
      <c r="C70" s="382" t="s">
        <v>140</v>
      </c>
      <c r="D70" s="382" t="s">
        <v>6</v>
      </c>
      <c r="E70" s="762" t="s">
        <v>5</v>
      </c>
      <c r="F70" s="22"/>
      <c r="G70" s="751" t="s">
        <v>139</v>
      </c>
      <c r="H70" s="382" t="s">
        <v>140</v>
      </c>
      <c r="I70" s="382" t="s">
        <v>6</v>
      </c>
      <c r="J70" s="762" t="s">
        <v>5</v>
      </c>
    </row>
    <row r="71" spans="2:10" ht="15.75" thickBot="1" x14ac:dyDescent="0.3">
      <c r="B71" s="755" t="s">
        <v>141</v>
      </c>
      <c r="C71" s="168">
        <f t="shared" ref="C71:C80" si="3">SUM(D71:E71)</f>
        <v>8865</v>
      </c>
      <c r="D71" s="168">
        <v>3895</v>
      </c>
      <c r="E71" s="383">
        <v>4970</v>
      </c>
      <c r="F71" s="22"/>
      <c r="G71" s="755" t="s">
        <v>141</v>
      </c>
      <c r="H71" s="168">
        <f t="shared" ref="H71:H79" si="4">SUM(I71:J71)</f>
        <v>10401</v>
      </c>
      <c r="I71" s="168">
        <v>3826</v>
      </c>
      <c r="J71" s="383">
        <v>6575</v>
      </c>
    </row>
    <row r="72" spans="2:10" ht="26.25" thickBot="1" x14ac:dyDescent="0.3">
      <c r="B72" s="755" t="s">
        <v>142</v>
      </c>
      <c r="C72" s="164">
        <f t="shared" si="3"/>
        <v>6851</v>
      </c>
      <c r="D72" s="164">
        <f>SUM(D73:D79)</f>
        <v>3033</v>
      </c>
      <c r="E72" s="384">
        <f>SUM(E73:E79)</f>
        <v>3818</v>
      </c>
      <c r="F72" s="22"/>
      <c r="G72" s="755" t="s">
        <v>142</v>
      </c>
      <c r="H72" s="164">
        <f t="shared" si="4"/>
        <v>7465</v>
      </c>
      <c r="I72" s="164">
        <f>SUM(I73:I78)</f>
        <v>2775</v>
      </c>
      <c r="J72" s="384">
        <f>SUM(J73:J78)</f>
        <v>4690</v>
      </c>
    </row>
    <row r="73" spans="2:10" ht="15.75" thickBot="1" x14ac:dyDescent="0.3">
      <c r="B73" s="755" t="s">
        <v>714</v>
      </c>
      <c r="C73" s="164">
        <f t="shared" si="3"/>
        <v>4257</v>
      </c>
      <c r="D73" s="164">
        <v>1660</v>
      </c>
      <c r="E73" s="384">
        <v>2597</v>
      </c>
      <c r="F73" s="22"/>
      <c r="G73" s="755" t="s">
        <v>117</v>
      </c>
      <c r="H73" s="164">
        <f t="shared" si="4"/>
        <v>1450</v>
      </c>
      <c r="I73" s="164">
        <v>499</v>
      </c>
      <c r="J73" s="384">
        <v>951</v>
      </c>
    </row>
    <row r="74" spans="2:10" ht="15.75" thickBot="1" x14ac:dyDescent="0.3">
      <c r="B74" s="751">
        <v>2</v>
      </c>
      <c r="C74" s="164">
        <f t="shared" si="3"/>
        <v>1231</v>
      </c>
      <c r="D74" s="164">
        <v>615</v>
      </c>
      <c r="E74" s="384">
        <v>616</v>
      </c>
      <c r="F74" s="22"/>
      <c r="G74" s="751">
        <v>3</v>
      </c>
      <c r="H74" s="164">
        <f t="shared" si="4"/>
        <v>1895</v>
      </c>
      <c r="I74" s="164">
        <v>710</v>
      </c>
      <c r="J74" s="384">
        <v>1185</v>
      </c>
    </row>
    <row r="75" spans="2:10" ht="15.75" thickBot="1" x14ac:dyDescent="0.3">
      <c r="B75" s="751">
        <v>3</v>
      </c>
      <c r="C75" s="164">
        <f t="shared" si="3"/>
        <v>691</v>
      </c>
      <c r="D75" s="164">
        <v>377</v>
      </c>
      <c r="E75" s="384">
        <v>314</v>
      </c>
      <c r="F75" s="22"/>
      <c r="G75" s="751">
        <v>4</v>
      </c>
      <c r="H75" s="164">
        <f t="shared" si="4"/>
        <v>1684</v>
      </c>
      <c r="I75" s="164">
        <v>651</v>
      </c>
      <c r="J75" s="384">
        <v>1033</v>
      </c>
    </row>
    <row r="76" spans="2:10" ht="15.75" thickBot="1" x14ac:dyDescent="0.3">
      <c r="B76" s="751">
        <v>4</v>
      </c>
      <c r="C76" s="164">
        <f t="shared" si="3"/>
        <v>353</v>
      </c>
      <c r="D76" s="164">
        <v>198</v>
      </c>
      <c r="E76" s="384">
        <v>155</v>
      </c>
      <c r="F76" s="22"/>
      <c r="G76" s="751">
        <v>5</v>
      </c>
      <c r="H76" s="164">
        <f t="shared" si="4"/>
        <v>1610</v>
      </c>
      <c r="I76" s="164">
        <v>585</v>
      </c>
      <c r="J76" s="384">
        <v>1025</v>
      </c>
    </row>
    <row r="77" spans="2:10" ht="15.75" thickBot="1" x14ac:dyDescent="0.3">
      <c r="B77" s="751">
        <v>5</v>
      </c>
      <c r="C77" s="164">
        <f t="shared" si="3"/>
        <v>214</v>
      </c>
      <c r="D77" s="164">
        <v>116</v>
      </c>
      <c r="E77" s="384">
        <v>98</v>
      </c>
      <c r="F77" s="22"/>
      <c r="G77" s="751">
        <v>6</v>
      </c>
      <c r="H77" s="164">
        <f t="shared" si="4"/>
        <v>562</v>
      </c>
      <c r="I77" s="164">
        <v>240</v>
      </c>
      <c r="J77" s="384">
        <v>322</v>
      </c>
    </row>
    <row r="78" spans="2:10" ht="15.75" thickBot="1" x14ac:dyDescent="0.3">
      <c r="B78" s="751">
        <v>6</v>
      </c>
      <c r="C78" s="164">
        <f t="shared" si="3"/>
        <v>78</v>
      </c>
      <c r="D78" s="164">
        <v>49</v>
      </c>
      <c r="E78" s="384">
        <v>29</v>
      </c>
      <c r="F78" s="22"/>
      <c r="G78" s="751">
        <v>7</v>
      </c>
      <c r="H78" s="164">
        <f t="shared" si="4"/>
        <v>264</v>
      </c>
      <c r="I78" s="164">
        <v>90</v>
      </c>
      <c r="J78" s="384">
        <v>174</v>
      </c>
    </row>
    <row r="79" spans="2:10" ht="15.75" thickBot="1" x14ac:dyDescent="0.3">
      <c r="B79" s="751">
        <v>7</v>
      </c>
      <c r="C79" s="164">
        <f t="shared" si="3"/>
        <v>27</v>
      </c>
      <c r="D79" s="164">
        <v>18</v>
      </c>
      <c r="E79" s="384">
        <v>9</v>
      </c>
      <c r="F79" s="22"/>
      <c r="G79" s="750" t="s">
        <v>103</v>
      </c>
      <c r="H79" s="358">
        <f t="shared" si="4"/>
        <v>2749</v>
      </c>
      <c r="I79" s="358">
        <v>904</v>
      </c>
      <c r="J79" s="385">
        <v>1845</v>
      </c>
    </row>
    <row r="80" spans="2:10" ht="15" x14ac:dyDescent="0.25">
      <c r="B80" s="754" t="s">
        <v>103</v>
      </c>
      <c r="C80" s="358">
        <f t="shared" si="3"/>
        <v>2095</v>
      </c>
      <c r="D80" s="358">
        <v>817</v>
      </c>
      <c r="E80" s="385">
        <v>1278</v>
      </c>
      <c r="F80" s="22"/>
      <c r="G80" s="22"/>
      <c r="H80" s="22"/>
      <c r="I80" s="22"/>
      <c r="J80" s="22"/>
    </row>
    <row r="81" spans="2:10" x14ac:dyDescent="0.2">
      <c r="B81" s="22"/>
      <c r="C81" s="22"/>
      <c r="D81" s="22"/>
      <c r="E81" s="22"/>
      <c r="F81" s="22"/>
      <c r="G81" s="22"/>
      <c r="H81" s="22"/>
      <c r="I81" s="22"/>
      <c r="J81" s="22"/>
    </row>
    <row r="82" spans="2:10" ht="15.75" x14ac:dyDescent="0.25">
      <c r="B82" s="21" t="s">
        <v>1108</v>
      </c>
      <c r="C82" s="22"/>
      <c r="D82" s="22"/>
      <c r="E82" s="22"/>
      <c r="F82" s="22"/>
      <c r="G82" s="21" t="s">
        <v>1109</v>
      </c>
      <c r="H82" s="22"/>
      <c r="I82" s="22"/>
      <c r="J82" s="22"/>
    </row>
    <row r="83" spans="2:10" ht="39" thickBot="1" x14ac:dyDescent="0.25">
      <c r="B83" s="751" t="s">
        <v>139</v>
      </c>
      <c r="C83" s="382" t="s">
        <v>140</v>
      </c>
      <c r="D83" s="382" t="s">
        <v>6</v>
      </c>
      <c r="E83" s="762" t="s">
        <v>5</v>
      </c>
      <c r="F83" s="22"/>
      <c r="G83" s="751" t="s">
        <v>139</v>
      </c>
      <c r="H83" s="382" t="s">
        <v>140</v>
      </c>
      <c r="I83" s="382" t="s">
        <v>6</v>
      </c>
      <c r="J83" s="762" t="s">
        <v>5</v>
      </c>
    </row>
    <row r="84" spans="2:10" ht="15.75" thickBot="1" x14ac:dyDescent="0.3">
      <c r="B84" s="755" t="s">
        <v>141</v>
      </c>
      <c r="C84" s="168">
        <f t="shared" ref="C84:C93" si="5">SUM(D84:E84)</f>
        <v>16481</v>
      </c>
      <c r="D84" s="168">
        <v>7400</v>
      </c>
      <c r="E84" s="383">
        <v>9081</v>
      </c>
      <c r="F84" s="22"/>
      <c r="G84" s="755" t="s">
        <v>141</v>
      </c>
      <c r="H84" s="168">
        <f t="shared" ref="H84:H92" si="6">SUM(I84:J84)</f>
        <v>20070</v>
      </c>
      <c r="I84" s="168">
        <v>7282</v>
      </c>
      <c r="J84" s="383">
        <v>12788</v>
      </c>
    </row>
    <row r="85" spans="2:10" ht="26.25" thickBot="1" x14ac:dyDescent="0.3">
      <c r="B85" s="755" t="s">
        <v>142</v>
      </c>
      <c r="C85" s="164">
        <f t="shared" si="5"/>
        <v>13717</v>
      </c>
      <c r="D85" s="164">
        <f>SUM(D86:D92)</f>
        <v>6120</v>
      </c>
      <c r="E85" s="384">
        <f>SUM(E86:E92)</f>
        <v>7597</v>
      </c>
      <c r="F85" s="22"/>
      <c r="G85" s="755" t="s">
        <v>142</v>
      </c>
      <c r="H85" s="164">
        <f t="shared" si="6"/>
        <v>15536</v>
      </c>
      <c r="I85" s="164">
        <f>SUM(I86:I91)</f>
        <v>5691</v>
      </c>
      <c r="J85" s="384">
        <f>SUM(J86:J91)</f>
        <v>9845</v>
      </c>
    </row>
    <row r="86" spans="2:10" ht="15.75" thickBot="1" x14ac:dyDescent="0.3">
      <c r="B86" s="755" t="s">
        <v>714</v>
      </c>
      <c r="C86" s="164">
        <f t="shared" si="5"/>
        <v>6898</v>
      </c>
      <c r="D86" s="164">
        <v>2693</v>
      </c>
      <c r="E86" s="384">
        <v>4205</v>
      </c>
      <c r="F86" s="22"/>
      <c r="G86" s="755" t="s">
        <v>117</v>
      </c>
      <c r="H86" s="164">
        <f t="shared" si="6"/>
        <v>2428</v>
      </c>
      <c r="I86" s="164">
        <v>789</v>
      </c>
      <c r="J86" s="384">
        <v>1639</v>
      </c>
    </row>
    <row r="87" spans="2:10" ht="15.75" thickBot="1" x14ac:dyDescent="0.3">
      <c r="B87" s="751">
        <v>2</v>
      </c>
      <c r="C87" s="164">
        <f t="shared" si="5"/>
        <v>2940</v>
      </c>
      <c r="D87" s="164">
        <v>1377</v>
      </c>
      <c r="E87" s="384">
        <v>1563</v>
      </c>
      <c r="F87" s="22"/>
      <c r="G87" s="751">
        <v>3</v>
      </c>
      <c r="H87" s="164">
        <f t="shared" si="6"/>
        <v>3748</v>
      </c>
      <c r="I87" s="164">
        <v>1371</v>
      </c>
      <c r="J87" s="384">
        <v>2377</v>
      </c>
    </row>
    <row r="88" spans="2:10" ht="15.75" thickBot="1" x14ac:dyDescent="0.3">
      <c r="B88" s="751">
        <v>3</v>
      </c>
      <c r="C88" s="164">
        <f t="shared" si="5"/>
        <v>1880</v>
      </c>
      <c r="D88" s="164">
        <v>984</v>
      </c>
      <c r="E88" s="384">
        <v>896</v>
      </c>
      <c r="F88" s="22"/>
      <c r="G88" s="751">
        <v>4</v>
      </c>
      <c r="H88" s="164">
        <f t="shared" si="6"/>
        <v>3617</v>
      </c>
      <c r="I88" s="164">
        <v>1325</v>
      </c>
      <c r="J88" s="384">
        <v>2292</v>
      </c>
    </row>
    <row r="89" spans="2:10" ht="15.75" thickBot="1" x14ac:dyDescent="0.3">
      <c r="B89" s="751">
        <v>4</v>
      </c>
      <c r="C89" s="164">
        <f t="shared" si="5"/>
        <v>989</v>
      </c>
      <c r="D89" s="164">
        <v>515</v>
      </c>
      <c r="E89" s="384">
        <v>474</v>
      </c>
      <c r="F89" s="22"/>
      <c r="G89" s="751">
        <v>5</v>
      </c>
      <c r="H89" s="164">
        <f t="shared" si="6"/>
        <v>3868</v>
      </c>
      <c r="I89" s="164">
        <v>1422</v>
      </c>
      <c r="J89" s="384">
        <v>2446</v>
      </c>
    </row>
    <row r="90" spans="2:10" ht="15.75" thickBot="1" x14ac:dyDescent="0.3">
      <c r="B90" s="751">
        <v>5</v>
      </c>
      <c r="C90" s="164">
        <f t="shared" si="5"/>
        <v>769</v>
      </c>
      <c r="D90" s="164">
        <v>406</v>
      </c>
      <c r="E90" s="384">
        <v>363</v>
      </c>
      <c r="F90" s="22"/>
      <c r="G90" s="751">
        <v>6</v>
      </c>
      <c r="H90" s="164">
        <f t="shared" si="6"/>
        <v>1261</v>
      </c>
      <c r="I90" s="164">
        <v>577</v>
      </c>
      <c r="J90" s="384">
        <v>684</v>
      </c>
    </row>
    <row r="91" spans="2:10" ht="15.75" thickBot="1" x14ac:dyDescent="0.3">
      <c r="B91" s="751">
        <v>6</v>
      </c>
      <c r="C91" s="164">
        <f t="shared" si="5"/>
        <v>168</v>
      </c>
      <c r="D91" s="164">
        <v>108</v>
      </c>
      <c r="E91" s="384">
        <v>60</v>
      </c>
      <c r="F91" s="22"/>
      <c r="G91" s="751">
        <v>7</v>
      </c>
      <c r="H91" s="164">
        <f t="shared" si="6"/>
        <v>614</v>
      </c>
      <c r="I91" s="164">
        <v>207</v>
      </c>
      <c r="J91" s="384">
        <v>407</v>
      </c>
    </row>
    <row r="92" spans="2:10" ht="15.75" thickBot="1" x14ac:dyDescent="0.3">
      <c r="B92" s="751">
        <v>7</v>
      </c>
      <c r="C92" s="164">
        <f t="shared" si="5"/>
        <v>73</v>
      </c>
      <c r="D92" s="164">
        <v>37</v>
      </c>
      <c r="E92" s="384">
        <v>36</v>
      </c>
      <c r="F92" s="22"/>
      <c r="G92" s="750" t="s">
        <v>103</v>
      </c>
      <c r="H92" s="358">
        <f t="shared" si="6"/>
        <v>5303</v>
      </c>
      <c r="I92" s="358">
        <v>1809</v>
      </c>
      <c r="J92" s="385">
        <v>3494</v>
      </c>
    </row>
    <row r="93" spans="2:10" ht="15" x14ac:dyDescent="0.25">
      <c r="B93" s="754" t="s">
        <v>103</v>
      </c>
      <c r="C93" s="358">
        <f t="shared" si="5"/>
        <v>3366</v>
      </c>
      <c r="D93" s="358">
        <v>1365</v>
      </c>
      <c r="E93" s="385">
        <v>2001</v>
      </c>
      <c r="F93" s="22"/>
      <c r="G93" s="22"/>
      <c r="H93" s="22"/>
      <c r="I93" s="22"/>
      <c r="J93" s="22"/>
    </row>
    <row r="94" spans="2:10" x14ac:dyDescent="0.2">
      <c r="B94" s="22"/>
      <c r="C94" s="22"/>
      <c r="D94" s="22"/>
      <c r="E94" s="22"/>
      <c r="F94" s="22"/>
      <c r="G94" s="22"/>
      <c r="H94" s="22"/>
      <c r="I94" s="22"/>
      <c r="J94" s="22"/>
    </row>
    <row r="95" spans="2:10" ht="15.75" x14ac:dyDescent="0.25">
      <c r="B95" s="21" t="s">
        <v>1110</v>
      </c>
      <c r="C95" s="22"/>
      <c r="D95" s="22"/>
      <c r="E95" s="22"/>
      <c r="F95" s="22"/>
      <c r="G95" s="21" t="s">
        <v>1111</v>
      </c>
      <c r="H95" s="22"/>
      <c r="I95" s="22"/>
      <c r="J95" s="22"/>
    </row>
    <row r="96" spans="2:10" ht="39" thickBot="1" x14ac:dyDescent="0.25">
      <c r="B96" s="751" t="s">
        <v>139</v>
      </c>
      <c r="C96" s="382" t="s">
        <v>140</v>
      </c>
      <c r="D96" s="382" t="s">
        <v>6</v>
      </c>
      <c r="E96" s="762" t="s">
        <v>5</v>
      </c>
      <c r="F96" s="22"/>
      <c r="G96" s="751" t="s">
        <v>139</v>
      </c>
      <c r="H96" s="382" t="s">
        <v>140</v>
      </c>
      <c r="I96" s="382" t="s">
        <v>6</v>
      </c>
      <c r="J96" s="762" t="s">
        <v>5</v>
      </c>
    </row>
    <row r="97" spans="2:10" ht="15.75" thickBot="1" x14ac:dyDescent="0.3">
      <c r="B97" s="755" t="s">
        <v>141</v>
      </c>
      <c r="C97" s="168">
        <f t="shared" ref="C97:C106" si="7">SUM(D97:E97)</f>
        <v>22444</v>
      </c>
      <c r="D97" s="168">
        <v>9998</v>
      </c>
      <c r="E97" s="383">
        <v>12446</v>
      </c>
      <c r="F97" s="22"/>
      <c r="G97" s="755" t="s">
        <v>141</v>
      </c>
      <c r="H97" s="168">
        <f t="shared" ref="H97:H105" si="8">SUM(I97:J97)</f>
        <v>25655</v>
      </c>
      <c r="I97" s="168">
        <v>9464</v>
      </c>
      <c r="J97" s="383">
        <v>16191</v>
      </c>
    </row>
    <row r="98" spans="2:10" ht="26.25" thickBot="1" x14ac:dyDescent="0.3">
      <c r="B98" s="755" t="s">
        <v>142</v>
      </c>
      <c r="C98" s="164">
        <f t="shared" si="7"/>
        <v>18455</v>
      </c>
      <c r="D98" s="164">
        <f>SUM(D99:D105)</f>
        <v>8288</v>
      </c>
      <c r="E98" s="384">
        <f>SUM(E99:E105)</f>
        <v>10167</v>
      </c>
      <c r="F98" s="22"/>
      <c r="G98" s="755" t="s">
        <v>142</v>
      </c>
      <c r="H98" s="164">
        <f t="shared" si="8"/>
        <v>19614</v>
      </c>
      <c r="I98" s="164">
        <f>SUM(I99:I104)</f>
        <v>7205</v>
      </c>
      <c r="J98" s="384">
        <f>SUM(J99:J104)</f>
        <v>12409</v>
      </c>
    </row>
    <row r="99" spans="2:10" ht="15.75" thickBot="1" x14ac:dyDescent="0.3">
      <c r="B99" s="755" t="s">
        <v>714</v>
      </c>
      <c r="C99" s="164">
        <f t="shared" si="7"/>
        <v>9847</v>
      </c>
      <c r="D99" s="164">
        <v>3919</v>
      </c>
      <c r="E99" s="384">
        <v>5928</v>
      </c>
      <c r="F99" s="22"/>
      <c r="G99" s="755" t="s">
        <v>117</v>
      </c>
      <c r="H99" s="164">
        <f t="shared" si="8"/>
        <v>3175</v>
      </c>
      <c r="I99" s="164">
        <v>1055</v>
      </c>
      <c r="J99" s="384">
        <v>2120</v>
      </c>
    </row>
    <row r="100" spans="2:10" ht="15.75" thickBot="1" x14ac:dyDescent="0.3">
      <c r="B100" s="751">
        <v>2</v>
      </c>
      <c r="C100" s="164">
        <f t="shared" si="7"/>
        <v>3864</v>
      </c>
      <c r="D100" s="164">
        <v>1823</v>
      </c>
      <c r="E100" s="384">
        <v>2041</v>
      </c>
      <c r="F100" s="22"/>
      <c r="G100" s="751">
        <v>3</v>
      </c>
      <c r="H100" s="164">
        <f t="shared" si="8"/>
        <v>4712</v>
      </c>
      <c r="I100" s="164">
        <v>1714</v>
      </c>
      <c r="J100" s="384">
        <v>2998</v>
      </c>
    </row>
    <row r="101" spans="2:10" ht="15.75" thickBot="1" x14ac:dyDescent="0.3">
      <c r="B101" s="751">
        <v>3</v>
      </c>
      <c r="C101" s="164">
        <f t="shared" si="7"/>
        <v>2081</v>
      </c>
      <c r="D101" s="164">
        <v>1057</v>
      </c>
      <c r="E101" s="384">
        <v>1024</v>
      </c>
      <c r="F101" s="22"/>
      <c r="G101" s="751">
        <v>4</v>
      </c>
      <c r="H101" s="164">
        <f t="shared" si="8"/>
        <v>5150</v>
      </c>
      <c r="I101" s="164">
        <v>1914</v>
      </c>
      <c r="J101" s="384">
        <v>3236</v>
      </c>
    </row>
    <row r="102" spans="2:10" ht="15.75" thickBot="1" x14ac:dyDescent="0.3">
      <c r="B102" s="751">
        <v>4</v>
      </c>
      <c r="C102" s="164">
        <f t="shared" si="7"/>
        <v>1541</v>
      </c>
      <c r="D102" s="164">
        <v>846</v>
      </c>
      <c r="E102" s="384">
        <v>695</v>
      </c>
      <c r="F102" s="22"/>
      <c r="G102" s="751">
        <v>5</v>
      </c>
      <c r="H102" s="164">
        <f t="shared" si="8"/>
        <v>4680</v>
      </c>
      <c r="I102" s="164">
        <v>1775</v>
      </c>
      <c r="J102" s="384">
        <v>2905</v>
      </c>
    </row>
    <row r="103" spans="2:10" ht="15.75" thickBot="1" x14ac:dyDescent="0.3">
      <c r="B103" s="751">
        <v>5</v>
      </c>
      <c r="C103" s="164">
        <f t="shared" si="7"/>
        <v>792</v>
      </c>
      <c r="D103" s="164">
        <v>436</v>
      </c>
      <c r="E103" s="384">
        <v>356</v>
      </c>
      <c r="F103" s="22"/>
      <c r="G103" s="751">
        <v>6</v>
      </c>
      <c r="H103" s="164">
        <f t="shared" si="8"/>
        <v>1104</v>
      </c>
      <c r="I103" s="164">
        <v>463</v>
      </c>
      <c r="J103" s="384">
        <v>641</v>
      </c>
    </row>
    <row r="104" spans="2:10" ht="15.75" thickBot="1" x14ac:dyDescent="0.3">
      <c r="B104" s="751">
        <v>6</v>
      </c>
      <c r="C104" s="164">
        <f t="shared" si="7"/>
        <v>188</v>
      </c>
      <c r="D104" s="164">
        <v>119</v>
      </c>
      <c r="E104" s="384">
        <v>69</v>
      </c>
      <c r="F104" s="22"/>
      <c r="G104" s="751">
        <v>7</v>
      </c>
      <c r="H104" s="164">
        <f t="shared" si="8"/>
        <v>793</v>
      </c>
      <c r="I104" s="164">
        <v>284</v>
      </c>
      <c r="J104" s="384">
        <v>509</v>
      </c>
    </row>
    <row r="105" spans="2:10" ht="15.75" thickBot="1" x14ac:dyDescent="0.3">
      <c r="B105" s="751">
        <v>7</v>
      </c>
      <c r="C105" s="164">
        <f t="shared" si="7"/>
        <v>142</v>
      </c>
      <c r="D105" s="164">
        <v>88</v>
      </c>
      <c r="E105" s="384">
        <v>54</v>
      </c>
      <c r="F105" s="22"/>
      <c r="G105" s="750" t="s">
        <v>103</v>
      </c>
      <c r="H105" s="358">
        <f t="shared" si="8"/>
        <v>6231</v>
      </c>
      <c r="I105" s="358">
        <v>2231</v>
      </c>
      <c r="J105" s="385">
        <v>4000</v>
      </c>
    </row>
    <row r="106" spans="2:10" ht="15" x14ac:dyDescent="0.25">
      <c r="B106" s="754" t="s">
        <v>103</v>
      </c>
      <c r="C106" s="358">
        <f t="shared" si="7"/>
        <v>4616</v>
      </c>
      <c r="D106" s="358">
        <v>1851</v>
      </c>
      <c r="E106" s="385">
        <v>2765</v>
      </c>
      <c r="F106" s="22"/>
      <c r="G106" s="22"/>
      <c r="H106" s="22"/>
      <c r="I106" s="22"/>
      <c r="J106" s="22"/>
    </row>
    <row r="107" spans="2:10" x14ac:dyDescent="0.2">
      <c r="B107" s="22"/>
      <c r="C107" s="22"/>
      <c r="D107" s="22"/>
      <c r="E107" s="22"/>
      <c r="F107" s="22"/>
      <c r="G107" s="22"/>
      <c r="H107" s="22"/>
      <c r="I107" s="22"/>
      <c r="J107" s="22"/>
    </row>
    <row r="108" spans="2:10" ht="15.75" x14ac:dyDescent="0.25">
      <c r="B108" s="21" t="s">
        <v>1112</v>
      </c>
      <c r="C108" s="22"/>
      <c r="D108" s="22"/>
      <c r="E108" s="22"/>
      <c r="F108" s="22"/>
      <c r="G108" s="21" t="s">
        <v>1113</v>
      </c>
      <c r="H108" s="22"/>
      <c r="I108" s="22"/>
      <c r="J108" s="22"/>
    </row>
    <row r="109" spans="2:10" ht="39" thickBot="1" x14ac:dyDescent="0.25">
      <c r="B109" s="751" t="s">
        <v>139</v>
      </c>
      <c r="C109" s="382" t="s">
        <v>140</v>
      </c>
      <c r="D109" s="382" t="s">
        <v>6</v>
      </c>
      <c r="E109" s="762" t="s">
        <v>5</v>
      </c>
      <c r="F109" s="22"/>
      <c r="G109" s="751" t="s">
        <v>139</v>
      </c>
      <c r="H109" s="382" t="s">
        <v>140</v>
      </c>
      <c r="I109" s="382" t="s">
        <v>6</v>
      </c>
      <c r="J109" s="762" t="s">
        <v>5</v>
      </c>
    </row>
    <row r="110" spans="2:10" ht="15.75" thickBot="1" x14ac:dyDescent="0.3">
      <c r="B110" s="755" t="s">
        <v>141</v>
      </c>
      <c r="C110" s="168">
        <f t="shared" ref="C110:C119" si="9">SUM(D110:E110)</f>
        <v>6090</v>
      </c>
      <c r="D110" s="168">
        <v>2647</v>
      </c>
      <c r="E110" s="383">
        <v>3443</v>
      </c>
      <c r="F110" s="22"/>
      <c r="G110" s="755" t="s">
        <v>141</v>
      </c>
      <c r="H110" s="168">
        <f t="shared" ref="H110:H118" si="10">SUM(I110:J110)</f>
        <v>7067</v>
      </c>
      <c r="I110" s="168">
        <v>2649</v>
      </c>
      <c r="J110" s="383">
        <v>4418</v>
      </c>
    </row>
    <row r="111" spans="2:10" ht="26.25" thickBot="1" x14ac:dyDescent="0.3">
      <c r="B111" s="755" t="s">
        <v>142</v>
      </c>
      <c r="C111" s="164">
        <f t="shared" si="9"/>
        <v>4590</v>
      </c>
      <c r="D111" s="164">
        <f>SUM(D112:D118)</f>
        <v>2054</v>
      </c>
      <c r="E111" s="384">
        <f>SUM(E112:E118)</f>
        <v>2536</v>
      </c>
      <c r="F111" s="22"/>
      <c r="G111" s="755" t="s">
        <v>142</v>
      </c>
      <c r="H111" s="164">
        <f t="shared" si="10"/>
        <v>5299</v>
      </c>
      <c r="I111" s="164">
        <f>SUM(I112:I117)</f>
        <v>2026</v>
      </c>
      <c r="J111" s="384">
        <f>SUM(J112:J117)</f>
        <v>3273</v>
      </c>
    </row>
    <row r="112" spans="2:10" ht="15.75" thickBot="1" x14ac:dyDescent="0.3">
      <c r="B112" s="755" t="s">
        <v>714</v>
      </c>
      <c r="C112" s="164">
        <f t="shared" si="9"/>
        <v>2420</v>
      </c>
      <c r="D112" s="164">
        <v>935</v>
      </c>
      <c r="E112" s="384">
        <v>1485</v>
      </c>
      <c r="F112" s="22"/>
      <c r="G112" s="755" t="s">
        <v>117</v>
      </c>
      <c r="H112" s="164">
        <f t="shared" si="10"/>
        <v>914</v>
      </c>
      <c r="I112" s="164">
        <v>323</v>
      </c>
      <c r="J112" s="384">
        <v>591</v>
      </c>
    </row>
    <row r="113" spans="2:10" ht="15.75" thickBot="1" x14ac:dyDescent="0.3">
      <c r="B113" s="751">
        <v>2</v>
      </c>
      <c r="C113" s="164">
        <f t="shared" si="9"/>
        <v>912</v>
      </c>
      <c r="D113" s="164">
        <v>436</v>
      </c>
      <c r="E113" s="384">
        <v>476</v>
      </c>
      <c r="F113" s="22"/>
      <c r="G113" s="751">
        <v>3</v>
      </c>
      <c r="H113" s="164">
        <f t="shared" si="10"/>
        <v>1483</v>
      </c>
      <c r="I113" s="164">
        <v>529</v>
      </c>
      <c r="J113" s="384">
        <v>954</v>
      </c>
    </row>
    <row r="114" spans="2:10" ht="15.75" thickBot="1" x14ac:dyDescent="0.3">
      <c r="B114" s="751">
        <v>3</v>
      </c>
      <c r="C114" s="164">
        <f t="shared" si="9"/>
        <v>674</v>
      </c>
      <c r="D114" s="164">
        <v>353</v>
      </c>
      <c r="E114" s="384">
        <v>321</v>
      </c>
      <c r="F114" s="22"/>
      <c r="G114" s="751">
        <v>4</v>
      </c>
      <c r="H114" s="164">
        <f t="shared" si="10"/>
        <v>1090</v>
      </c>
      <c r="I114" s="164">
        <v>438</v>
      </c>
      <c r="J114" s="384">
        <v>652</v>
      </c>
    </row>
    <row r="115" spans="2:10" ht="15.75" thickBot="1" x14ac:dyDescent="0.3">
      <c r="B115" s="751">
        <v>4</v>
      </c>
      <c r="C115" s="164">
        <f t="shared" si="9"/>
        <v>273</v>
      </c>
      <c r="D115" s="164">
        <v>144</v>
      </c>
      <c r="E115" s="384">
        <v>129</v>
      </c>
      <c r="F115" s="22"/>
      <c r="G115" s="751">
        <v>5</v>
      </c>
      <c r="H115" s="164">
        <f t="shared" si="10"/>
        <v>1263</v>
      </c>
      <c r="I115" s="164">
        <v>516</v>
      </c>
      <c r="J115" s="384">
        <v>747</v>
      </c>
    </row>
    <row r="116" spans="2:10" ht="15.75" thickBot="1" x14ac:dyDescent="0.3">
      <c r="B116" s="751">
        <v>5</v>
      </c>
      <c r="C116" s="164">
        <f t="shared" si="9"/>
        <v>224</v>
      </c>
      <c r="D116" s="164">
        <v>132</v>
      </c>
      <c r="E116" s="384">
        <v>92</v>
      </c>
      <c r="F116" s="22"/>
      <c r="G116" s="751">
        <v>6</v>
      </c>
      <c r="H116" s="164">
        <f t="shared" si="10"/>
        <v>388</v>
      </c>
      <c r="I116" s="164">
        <v>171</v>
      </c>
      <c r="J116" s="384">
        <v>217</v>
      </c>
    </row>
    <row r="117" spans="2:10" ht="15.75" thickBot="1" x14ac:dyDescent="0.3">
      <c r="B117" s="751">
        <v>6</v>
      </c>
      <c r="C117" s="164">
        <f t="shared" si="9"/>
        <v>60</v>
      </c>
      <c r="D117" s="164">
        <v>36</v>
      </c>
      <c r="E117" s="384">
        <v>24</v>
      </c>
      <c r="F117" s="22"/>
      <c r="G117" s="751">
        <v>7</v>
      </c>
      <c r="H117" s="164">
        <f t="shared" si="10"/>
        <v>161</v>
      </c>
      <c r="I117" s="164">
        <v>49</v>
      </c>
      <c r="J117" s="384">
        <v>112</v>
      </c>
    </row>
    <row r="118" spans="2:10" ht="15.75" thickBot="1" x14ac:dyDescent="0.3">
      <c r="B118" s="751">
        <v>7</v>
      </c>
      <c r="C118" s="164">
        <f t="shared" si="9"/>
        <v>27</v>
      </c>
      <c r="D118" s="164">
        <v>18</v>
      </c>
      <c r="E118" s="384">
        <v>9</v>
      </c>
      <c r="F118" s="22"/>
      <c r="G118" s="750" t="s">
        <v>103</v>
      </c>
      <c r="H118" s="358">
        <f t="shared" si="10"/>
        <v>1787</v>
      </c>
      <c r="I118" s="358">
        <v>609</v>
      </c>
      <c r="J118" s="385">
        <v>1178</v>
      </c>
    </row>
    <row r="119" spans="2:10" ht="15" x14ac:dyDescent="0.25">
      <c r="B119" s="754" t="s">
        <v>103</v>
      </c>
      <c r="C119" s="358">
        <f t="shared" si="9"/>
        <v>1420</v>
      </c>
      <c r="D119" s="358">
        <v>516</v>
      </c>
      <c r="E119" s="385">
        <v>904</v>
      </c>
      <c r="F119" s="22"/>
      <c r="G119" s="22"/>
      <c r="H119" s="22"/>
      <c r="I119" s="22"/>
      <c r="J119" s="22"/>
    </row>
    <row r="120" spans="2:10" x14ac:dyDescent="0.2">
      <c r="B120" s="22"/>
      <c r="C120" s="22"/>
      <c r="D120" s="22"/>
      <c r="E120" s="22"/>
      <c r="F120" s="22"/>
      <c r="G120" s="22"/>
      <c r="H120" s="22"/>
      <c r="I120" s="22"/>
      <c r="J120" s="22"/>
    </row>
    <row r="121" spans="2:10" ht="15.75" x14ac:dyDescent="0.25">
      <c r="B121" s="21" t="s">
        <v>1114</v>
      </c>
      <c r="C121" s="22"/>
      <c r="D121" s="22"/>
      <c r="E121" s="22"/>
      <c r="F121" s="22"/>
      <c r="G121" s="21" t="s">
        <v>1115</v>
      </c>
      <c r="H121" s="22"/>
      <c r="I121" s="22"/>
      <c r="J121" s="22"/>
    </row>
    <row r="122" spans="2:10" ht="39" thickBot="1" x14ac:dyDescent="0.25">
      <c r="B122" s="751" t="s">
        <v>139</v>
      </c>
      <c r="C122" s="382" t="s">
        <v>140</v>
      </c>
      <c r="D122" s="382" t="s">
        <v>6</v>
      </c>
      <c r="E122" s="762" t="s">
        <v>5</v>
      </c>
      <c r="F122" s="22"/>
      <c r="G122" s="751" t="s">
        <v>139</v>
      </c>
      <c r="H122" s="382" t="s">
        <v>140</v>
      </c>
      <c r="I122" s="382" t="s">
        <v>6</v>
      </c>
      <c r="J122" s="762" t="s">
        <v>5</v>
      </c>
    </row>
    <row r="123" spans="2:10" ht="15.75" thickBot="1" x14ac:dyDescent="0.3">
      <c r="B123" s="755" t="s">
        <v>141</v>
      </c>
      <c r="C123" s="168">
        <f t="shared" ref="C123:C132" si="11">SUM(D123:E123)</f>
        <v>16810</v>
      </c>
      <c r="D123" s="168">
        <v>7399</v>
      </c>
      <c r="E123" s="383">
        <v>9411</v>
      </c>
      <c r="F123" s="22"/>
      <c r="G123" s="755" t="s">
        <v>141</v>
      </c>
      <c r="H123" s="168">
        <f t="shared" ref="H123:H131" si="12">SUM(I123:J123)</f>
        <v>20040</v>
      </c>
      <c r="I123" s="168">
        <v>7346</v>
      </c>
      <c r="J123" s="383">
        <v>12694</v>
      </c>
    </row>
    <row r="124" spans="2:10" ht="26.25" thickBot="1" x14ac:dyDescent="0.3">
      <c r="B124" s="755" t="s">
        <v>142</v>
      </c>
      <c r="C124" s="164">
        <f t="shared" si="11"/>
        <v>14124</v>
      </c>
      <c r="D124" s="164">
        <f>SUM(D125:D131)</f>
        <v>6313</v>
      </c>
      <c r="E124" s="384">
        <f>SUM(E125:E131)</f>
        <v>7811</v>
      </c>
      <c r="F124" s="22"/>
      <c r="G124" s="755" t="s">
        <v>142</v>
      </c>
      <c r="H124" s="164">
        <f t="shared" si="12"/>
        <v>15753</v>
      </c>
      <c r="I124" s="164">
        <f>SUM(I125:I130)</f>
        <v>5789</v>
      </c>
      <c r="J124" s="384">
        <f>SUM(J125:J130)</f>
        <v>9964</v>
      </c>
    </row>
    <row r="125" spans="2:10" ht="15.75" thickBot="1" x14ac:dyDescent="0.3">
      <c r="B125" s="755" t="s">
        <v>714</v>
      </c>
      <c r="C125" s="164">
        <f t="shared" si="11"/>
        <v>6900</v>
      </c>
      <c r="D125" s="164">
        <v>2643</v>
      </c>
      <c r="E125" s="384">
        <v>4257</v>
      </c>
      <c r="F125" s="22"/>
      <c r="G125" s="755" t="s">
        <v>117</v>
      </c>
      <c r="H125" s="164">
        <f t="shared" si="12"/>
        <v>2194</v>
      </c>
      <c r="I125" s="164">
        <v>675</v>
      </c>
      <c r="J125" s="384">
        <v>1519</v>
      </c>
    </row>
    <row r="126" spans="2:10" ht="15.75" thickBot="1" x14ac:dyDescent="0.3">
      <c r="B126" s="751">
        <v>2</v>
      </c>
      <c r="C126" s="164">
        <f t="shared" si="11"/>
        <v>3170</v>
      </c>
      <c r="D126" s="164">
        <v>1476</v>
      </c>
      <c r="E126" s="384">
        <v>1694</v>
      </c>
      <c r="F126" s="22"/>
      <c r="G126" s="751">
        <v>3</v>
      </c>
      <c r="H126" s="164">
        <f t="shared" si="12"/>
        <v>3766</v>
      </c>
      <c r="I126" s="164">
        <v>1342</v>
      </c>
      <c r="J126" s="384">
        <v>2424</v>
      </c>
    </row>
    <row r="127" spans="2:10" ht="15.75" thickBot="1" x14ac:dyDescent="0.3">
      <c r="B127" s="751">
        <v>3</v>
      </c>
      <c r="C127" s="164">
        <f t="shared" si="11"/>
        <v>1905</v>
      </c>
      <c r="D127" s="164">
        <v>1025</v>
      </c>
      <c r="E127" s="384">
        <v>880</v>
      </c>
      <c r="F127" s="22"/>
      <c r="G127" s="751">
        <v>4</v>
      </c>
      <c r="H127" s="164">
        <f t="shared" si="12"/>
        <v>3714</v>
      </c>
      <c r="I127" s="164">
        <v>1465</v>
      </c>
      <c r="J127" s="384">
        <v>2249</v>
      </c>
    </row>
    <row r="128" spans="2:10" ht="15.75" thickBot="1" x14ac:dyDescent="0.3">
      <c r="B128" s="751">
        <v>4</v>
      </c>
      <c r="C128" s="164">
        <f t="shared" si="11"/>
        <v>1085</v>
      </c>
      <c r="D128" s="164">
        <v>596</v>
      </c>
      <c r="E128" s="384">
        <v>489</v>
      </c>
      <c r="F128" s="22"/>
      <c r="G128" s="751">
        <v>5</v>
      </c>
      <c r="H128" s="164">
        <f t="shared" si="12"/>
        <v>4218</v>
      </c>
      <c r="I128" s="164">
        <v>1590</v>
      </c>
      <c r="J128" s="384">
        <v>2628</v>
      </c>
    </row>
    <row r="129" spans="2:10" ht="15.75" thickBot="1" x14ac:dyDescent="0.3">
      <c r="B129" s="751">
        <v>5</v>
      </c>
      <c r="C129" s="164">
        <f t="shared" si="11"/>
        <v>776</v>
      </c>
      <c r="D129" s="164">
        <v>407</v>
      </c>
      <c r="E129" s="384">
        <v>369</v>
      </c>
      <c r="F129" s="22"/>
      <c r="G129" s="751">
        <v>6</v>
      </c>
      <c r="H129" s="164">
        <f t="shared" si="12"/>
        <v>1057</v>
      </c>
      <c r="I129" s="164">
        <v>467</v>
      </c>
      <c r="J129" s="384">
        <v>590</v>
      </c>
    </row>
    <row r="130" spans="2:10" ht="15.75" thickBot="1" x14ac:dyDescent="0.3">
      <c r="B130" s="751">
        <v>6</v>
      </c>
      <c r="C130" s="164">
        <f t="shared" si="11"/>
        <v>211</v>
      </c>
      <c r="D130" s="164">
        <v>118</v>
      </c>
      <c r="E130" s="384">
        <v>93</v>
      </c>
      <c r="F130" s="22"/>
      <c r="G130" s="751">
        <v>7</v>
      </c>
      <c r="H130" s="164">
        <f t="shared" si="12"/>
        <v>804</v>
      </c>
      <c r="I130" s="164">
        <v>250</v>
      </c>
      <c r="J130" s="384">
        <v>554</v>
      </c>
    </row>
    <row r="131" spans="2:10" ht="15.75" thickBot="1" x14ac:dyDescent="0.3">
      <c r="B131" s="751">
        <v>7</v>
      </c>
      <c r="C131" s="164">
        <f t="shared" si="11"/>
        <v>77</v>
      </c>
      <c r="D131" s="164">
        <v>48</v>
      </c>
      <c r="E131" s="384">
        <v>29</v>
      </c>
      <c r="F131" s="22"/>
      <c r="G131" s="750" t="s">
        <v>103</v>
      </c>
      <c r="H131" s="358">
        <f t="shared" si="12"/>
        <v>4415</v>
      </c>
      <c r="I131" s="358">
        <v>1544</v>
      </c>
      <c r="J131" s="385">
        <v>2871</v>
      </c>
    </row>
    <row r="132" spans="2:10" ht="15" x14ac:dyDescent="0.25">
      <c r="B132" s="754" t="s">
        <v>103</v>
      </c>
      <c r="C132" s="358">
        <f t="shared" si="11"/>
        <v>3501</v>
      </c>
      <c r="D132" s="358">
        <v>1379</v>
      </c>
      <c r="E132" s="385">
        <v>2122</v>
      </c>
      <c r="F132" s="22"/>
      <c r="G132" s="22"/>
      <c r="H132" s="22"/>
      <c r="I132" s="22"/>
      <c r="J132" s="22"/>
    </row>
    <row r="133" spans="2:10" x14ac:dyDescent="0.2">
      <c r="B133" s="22"/>
      <c r="C133" s="22"/>
      <c r="D133" s="22"/>
      <c r="E133" s="22"/>
      <c r="F133" s="22"/>
      <c r="G133" s="22"/>
      <c r="H133" s="22"/>
      <c r="I133" s="22"/>
      <c r="J133" s="22"/>
    </row>
    <row r="134" spans="2:10" ht="15.75" x14ac:dyDescent="0.25">
      <c r="B134" s="21" t="s">
        <v>1116</v>
      </c>
      <c r="C134" s="22"/>
      <c r="D134" s="22"/>
      <c r="E134" s="22"/>
      <c r="F134" s="22"/>
      <c r="G134" s="21" t="s">
        <v>1117</v>
      </c>
      <c r="H134" s="22"/>
      <c r="I134" s="22"/>
      <c r="J134" s="22"/>
    </row>
    <row r="135" spans="2:10" ht="39" thickBot="1" x14ac:dyDescent="0.25">
      <c r="B135" s="751" t="s">
        <v>139</v>
      </c>
      <c r="C135" s="382" t="s">
        <v>140</v>
      </c>
      <c r="D135" s="382" t="s">
        <v>6</v>
      </c>
      <c r="E135" s="762" t="s">
        <v>5</v>
      </c>
      <c r="F135" s="22"/>
      <c r="G135" s="751" t="s">
        <v>139</v>
      </c>
      <c r="H135" s="382" t="s">
        <v>140</v>
      </c>
      <c r="I135" s="382" t="s">
        <v>6</v>
      </c>
      <c r="J135" s="762" t="s">
        <v>5</v>
      </c>
    </row>
    <row r="136" spans="2:10" ht="15.75" thickBot="1" x14ac:dyDescent="0.3">
      <c r="B136" s="755" t="s">
        <v>141</v>
      </c>
      <c r="C136" s="168">
        <f t="shared" ref="C136:C145" si="13">SUM(D136:E136)</f>
        <v>8421</v>
      </c>
      <c r="D136" s="168">
        <v>3646</v>
      </c>
      <c r="E136" s="383">
        <v>4775</v>
      </c>
      <c r="F136" s="22"/>
      <c r="G136" s="755" t="s">
        <v>141</v>
      </c>
      <c r="H136" s="168">
        <f>SUM(I136:J136)</f>
        <v>8821</v>
      </c>
      <c r="I136" s="168">
        <v>3209</v>
      </c>
      <c r="J136" s="383">
        <v>5612</v>
      </c>
    </row>
    <row r="137" spans="2:10" ht="26.25" thickBot="1" x14ac:dyDescent="0.3">
      <c r="B137" s="755" t="s">
        <v>142</v>
      </c>
      <c r="C137" s="164">
        <f t="shared" si="13"/>
        <v>7289</v>
      </c>
      <c r="D137" s="164">
        <f>SUM(D138:D144)</f>
        <v>3134</v>
      </c>
      <c r="E137" s="384">
        <f>SUM(E138:E144)</f>
        <v>4155</v>
      </c>
      <c r="F137" s="22"/>
      <c r="G137" s="755" t="s">
        <v>142</v>
      </c>
      <c r="H137" s="164">
        <f>SUM(H138:H143)</f>
        <v>6725</v>
      </c>
      <c r="I137" s="164">
        <f>SUM(I138:I143)</f>
        <v>2523</v>
      </c>
      <c r="J137" s="384">
        <f>SUM(J138:J143)</f>
        <v>4202</v>
      </c>
    </row>
    <row r="138" spans="2:10" ht="15.75" thickBot="1" x14ac:dyDescent="0.3">
      <c r="B138" s="755" t="s">
        <v>714</v>
      </c>
      <c r="C138" s="164">
        <f t="shared" si="13"/>
        <v>3388</v>
      </c>
      <c r="D138" s="164">
        <v>1256</v>
      </c>
      <c r="E138" s="384">
        <v>2132</v>
      </c>
      <c r="F138" s="22"/>
      <c r="G138" s="755" t="s">
        <v>117</v>
      </c>
      <c r="H138" s="164">
        <f t="shared" ref="H138:H144" si="14">SUM(I138:J138)</f>
        <v>960</v>
      </c>
      <c r="I138" s="164">
        <v>327</v>
      </c>
      <c r="J138" s="384">
        <v>633</v>
      </c>
    </row>
    <row r="139" spans="2:10" ht="15.75" thickBot="1" x14ac:dyDescent="0.3">
      <c r="B139" s="751">
        <v>2</v>
      </c>
      <c r="C139" s="164">
        <f t="shared" si="13"/>
        <v>1644</v>
      </c>
      <c r="D139" s="164">
        <v>735</v>
      </c>
      <c r="E139" s="384">
        <v>909</v>
      </c>
      <c r="F139" s="22"/>
      <c r="G139" s="751">
        <v>3</v>
      </c>
      <c r="H139" s="164">
        <f t="shared" si="14"/>
        <v>1675</v>
      </c>
      <c r="I139" s="164">
        <v>630</v>
      </c>
      <c r="J139" s="384">
        <v>1045</v>
      </c>
    </row>
    <row r="140" spans="2:10" ht="15.75" thickBot="1" x14ac:dyDescent="0.3">
      <c r="B140" s="751">
        <v>3</v>
      </c>
      <c r="C140" s="164">
        <f t="shared" si="13"/>
        <v>1129</v>
      </c>
      <c r="D140" s="164">
        <v>530</v>
      </c>
      <c r="E140" s="384">
        <v>599</v>
      </c>
      <c r="F140" s="22"/>
      <c r="G140" s="751">
        <v>4</v>
      </c>
      <c r="H140" s="164">
        <f t="shared" si="14"/>
        <v>1451</v>
      </c>
      <c r="I140" s="164">
        <v>535</v>
      </c>
      <c r="J140" s="384">
        <v>916</v>
      </c>
    </row>
    <row r="141" spans="2:10" ht="15.75" thickBot="1" x14ac:dyDescent="0.3">
      <c r="B141" s="751">
        <v>4</v>
      </c>
      <c r="C141" s="164">
        <f t="shared" si="13"/>
        <v>539</v>
      </c>
      <c r="D141" s="164">
        <v>284</v>
      </c>
      <c r="E141" s="384">
        <v>255</v>
      </c>
      <c r="F141" s="22"/>
      <c r="G141" s="751">
        <v>5</v>
      </c>
      <c r="H141" s="164">
        <f t="shared" si="14"/>
        <v>1773</v>
      </c>
      <c r="I141" s="164">
        <v>685</v>
      </c>
      <c r="J141" s="384">
        <v>1088</v>
      </c>
    </row>
    <row r="142" spans="2:10" ht="15.75" thickBot="1" x14ac:dyDescent="0.3">
      <c r="B142" s="751">
        <v>5</v>
      </c>
      <c r="C142" s="164">
        <f t="shared" si="13"/>
        <v>379</v>
      </c>
      <c r="D142" s="164">
        <v>195</v>
      </c>
      <c r="E142" s="384">
        <v>184</v>
      </c>
      <c r="F142" s="22"/>
      <c r="G142" s="751">
        <v>6</v>
      </c>
      <c r="H142" s="164">
        <f t="shared" si="14"/>
        <v>731</v>
      </c>
      <c r="I142" s="164">
        <v>302</v>
      </c>
      <c r="J142" s="384">
        <v>429</v>
      </c>
    </row>
    <row r="143" spans="2:10" ht="15.75" thickBot="1" x14ac:dyDescent="0.3">
      <c r="B143" s="751">
        <v>6</v>
      </c>
      <c r="C143" s="164">
        <f t="shared" si="13"/>
        <v>186</v>
      </c>
      <c r="D143" s="164">
        <v>118</v>
      </c>
      <c r="E143" s="384">
        <v>68</v>
      </c>
      <c r="F143" s="22"/>
      <c r="G143" s="751">
        <v>7</v>
      </c>
      <c r="H143" s="164">
        <f t="shared" si="14"/>
        <v>135</v>
      </c>
      <c r="I143" s="164">
        <v>44</v>
      </c>
      <c r="J143" s="384">
        <v>91</v>
      </c>
    </row>
    <row r="144" spans="2:10" ht="15.75" thickBot="1" x14ac:dyDescent="0.3">
      <c r="B144" s="751">
        <v>7</v>
      </c>
      <c r="C144" s="164">
        <f t="shared" si="13"/>
        <v>24</v>
      </c>
      <c r="D144" s="164">
        <v>16</v>
      </c>
      <c r="E144" s="384">
        <v>8</v>
      </c>
      <c r="F144" s="22"/>
      <c r="G144" s="750" t="s">
        <v>103</v>
      </c>
      <c r="H144" s="358">
        <f t="shared" si="14"/>
        <v>1919</v>
      </c>
      <c r="I144" s="358">
        <v>608</v>
      </c>
      <c r="J144" s="385">
        <v>1311</v>
      </c>
    </row>
    <row r="145" spans="2:11" ht="15" x14ac:dyDescent="0.25">
      <c r="B145" s="754" t="s">
        <v>103</v>
      </c>
      <c r="C145" s="358">
        <f t="shared" si="13"/>
        <v>1463</v>
      </c>
      <c r="D145" s="358">
        <v>560</v>
      </c>
      <c r="E145" s="385">
        <v>903</v>
      </c>
      <c r="F145" s="22"/>
      <c r="G145" s="22"/>
      <c r="H145" s="22"/>
      <c r="I145" s="22"/>
      <c r="J145" s="22"/>
      <c r="K145" s="22"/>
    </row>
    <row r="146" spans="2:11" x14ac:dyDescent="0.2">
      <c r="B146" s="22"/>
      <c r="C146" s="22"/>
      <c r="D146" s="22"/>
      <c r="E146" s="22"/>
      <c r="F146" s="22"/>
      <c r="G146" s="22"/>
      <c r="H146" s="22"/>
      <c r="I146" s="22"/>
      <c r="J146" s="22"/>
      <c r="K146" s="22"/>
    </row>
    <row r="147" spans="2:11" ht="15.75" x14ac:dyDescent="0.25">
      <c r="B147" s="21" t="s">
        <v>1118</v>
      </c>
      <c r="C147" s="22"/>
      <c r="D147" s="22"/>
      <c r="E147" s="22"/>
      <c r="F147" s="22"/>
      <c r="G147" s="21" t="s">
        <v>1119</v>
      </c>
      <c r="H147" s="22"/>
      <c r="I147" s="22"/>
      <c r="J147" s="22"/>
    </row>
    <row r="148" spans="2:11" ht="39" thickBot="1" x14ac:dyDescent="0.25">
      <c r="B148" s="751" t="s">
        <v>139</v>
      </c>
      <c r="C148" s="382" t="s">
        <v>140</v>
      </c>
      <c r="D148" s="382" t="s">
        <v>6</v>
      </c>
      <c r="E148" s="762" t="s">
        <v>5</v>
      </c>
      <c r="F148" s="22"/>
      <c r="G148" s="751" t="s">
        <v>139</v>
      </c>
      <c r="H148" s="382" t="s">
        <v>140</v>
      </c>
      <c r="I148" s="382" t="s">
        <v>6</v>
      </c>
      <c r="J148" s="762" t="s">
        <v>5</v>
      </c>
    </row>
    <row r="149" spans="2:11" ht="15.75" thickBot="1" x14ac:dyDescent="0.3">
      <c r="B149" s="755" t="s">
        <v>141</v>
      </c>
      <c r="C149" s="168">
        <f t="shared" ref="C149:C158" si="15">SUM(D149:E149)</f>
        <v>4257</v>
      </c>
      <c r="D149" s="168">
        <v>1981</v>
      </c>
      <c r="E149" s="383">
        <v>2276</v>
      </c>
      <c r="F149" s="22"/>
      <c r="G149" s="755" t="s">
        <v>141</v>
      </c>
      <c r="H149" s="168">
        <f t="shared" ref="H149:H157" si="16">SUM(I149:J149)</f>
        <v>4767</v>
      </c>
      <c r="I149" s="168">
        <v>1766</v>
      </c>
      <c r="J149" s="383">
        <v>3001</v>
      </c>
    </row>
    <row r="150" spans="2:11" ht="26.25" thickBot="1" x14ac:dyDescent="0.3">
      <c r="B150" s="755" t="s">
        <v>142</v>
      </c>
      <c r="C150" s="164">
        <f t="shared" si="15"/>
        <v>3388</v>
      </c>
      <c r="D150" s="164">
        <f>SUM(D151:D157)</f>
        <v>1546</v>
      </c>
      <c r="E150" s="384">
        <f>SUM(E151:E157)</f>
        <v>1842</v>
      </c>
      <c r="F150" s="22"/>
      <c r="G150" s="755" t="s">
        <v>142</v>
      </c>
      <c r="H150" s="164">
        <f t="shared" si="16"/>
        <v>3668</v>
      </c>
      <c r="I150" s="164">
        <f>SUM(I151:I156)</f>
        <v>1362</v>
      </c>
      <c r="J150" s="384">
        <f>SUM(J151:J156)</f>
        <v>2306</v>
      </c>
    </row>
    <row r="151" spans="2:11" ht="15.75" thickBot="1" x14ac:dyDescent="0.3">
      <c r="B151" s="755" t="s">
        <v>714</v>
      </c>
      <c r="C151" s="164">
        <f t="shared" si="15"/>
        <v>1384</v>
      </c>
      <c r="D151" s="164">
        <v>537</v>
      </c>
      <c r="E151" s="384">
        <v>847</v>
      </c>
      <c r="F151" s="22"/>
      <c r="G151" s="755" t="s">
        <v>117</v>
      </c>
      <c r="H151" s="164">
        <f t="shared" si="16"/>
        <v>442</v>
      </c>
      <c r="I151" s="164">
        <v>148</v>
      </c>
      <c r="J151" s="384">
        <v>294</v>
      </c>
    </row>
    <row r="152" spans="2:11" ht="15.75" thickBot="1" x14ac:dyDescent="0.3">
      <c r="B152" s="751">
        <v>2</v>
      </c>
      <c r="C152" s="164">
        <f t="shared" si="15"/>
        <v>858</v>
      </c>
      <c r="D152" s="164">
        <v>386</v>
      </c>
      <c r="E152" s="384">
        <v>472</v>
      </c>
      <c r="F152" s="22"/>
      <c r="G152" s="751">
        <v>3</v>
      </c>
      <c r="H152" s="164">
        <f t="shared" si="16"/>
        <v>790</v>
      </c>
      <c r="I152" s="164">
        <v>308</v>
      </c>
      <c r="J152" s="384">
        <v>482</v>
      </c>
    </row>
    <row r="153" spans="2:11" ht="15.75" thickBot="1" x14ac:dyDescent="0.3">
      <c r="B153" s="751">
        <v>3</v>
      </c>
      <c r="C153" s="164">
        <f t="shared" si="15"/>
        <v>540</v>
      </c>
      <c r="D153" s="164">
        <v>284</v>
      </c>
      <c r="E153" s="384">
        <v>256</v>
      </c>
      <c r="F153" s="22"/>
      <c r="G153" s="751">
        <v>4</v>
      </c>
      <c r="H153" s="164">
        <f t="shared" si="16"/>
        <v>713</v>
      </c>
      <c r="I153" s="164">
        <v>279</v>
      </c>
      <c r="J153" s="384">
        <v>434</v>
      </c>
    </row>
    <row r="154" spans="2:11" ht="15.75" thickBot="1" x14ac:dyDescent="0.3">
      <c r="B154" s="751">
        <v>4</v>
      </c>
      <c r="C154" s="164">
        <f t="shared" si="15"/>
        <v>241</v>
      </c>
      <c r="D154" s="164">
        <v>140</v>
      </c>
      <c r="E154" s="384">
        <v>101</v>
      </c>
      <c r="F154" s="22"/>
      <c r="G154" s="751">
        <v>5</v>
      </c>
      <c r="H154" s="164">
        <f t="shared" si="16"/>
        <v>892</v>
      </c>
      <c r="I154" s="164">
        <v>302</v>
      </c>
      <c r="J154" s="384">
        <v>590</v>
      </c>
    </row>
    <row r="155" spans="2:11" ht="15.75" thickBot="1" x14ac:dyDescent="0.3">
      <c r="B155" s="751">
        <v>5</v>
      </c>
      <c r="C155" s="164">
        <f t="shared" si="15"/>
        <v>215</v>
      </c>
      <c r="D155" s="164">
        <v>110</v>
      </c>
      <c r="E155" s="384">
        <v>105</v>
      </c>
      <c r="F155" s="22"/>
      <c r="G155" s="751">
        <v>6</v>
      </c>
      <c r="H155" s="164">
        <f t="shared" si="16"/>
        <v>720</v>
      </c>
      <c r="I155" s="164">
        <v>298</v>
      </c>
      <c r="J155" s="384">
        <v>422</v>
      </c>
    </row>
    <row r="156" spans="2:11" ht="15.75" thickBot="1" x14ac:dyDescent="0.3">
      <c r="B156" s="751">
        <v>6</v>
      </c>
      <c r="C156" s="164">
        <f t="shared" si="15"/>
        <v>139</v>
      </c>
      <c r="D156" s="164">
        <v>83</v>
      </c>
      <c r="E156" s="384">
        <v>56</v>
      </c>
      <c r="F156" s="22"/>
      <c r="G156" s="751">
        <v>7</v>
      </c>
      <c r="H156" s="164">
        <f t="shared" si="16"/>
        <v>111</v>
      </c>
      <c r="I156" s="164">
        <v>27</v>
      </c>
      <c r="J156" s="384">
        <v>84</v>
      </c>
    </row>
    <row r="157" spans="2:11" ht="15.75" thickBot="1" x14ac:dyDescent="0.3">
      <c r="B157" s="751">
        <v>7</v>
      </c>
      <c r="C157" s="164">
        <f t="shared" si="15"/>
        <v>11</v>
      </c>
      <c r="D157" s="164">
        <v>6</v>
      </c>
      <c r="E157" s="384">
        <v>5</v>
      </c>
      <c r="F157" s="22"/>
      <c r="G157" s="750" t="s">
        <v>103</v>
      </c>
      <c r="H157" s="358">
        <f t="shared" si="16"/>
        <v>1106</v>
      </c>
      <c r="I157" s="358">
        <v>381</v>
      </c>
      <c r="J157" s="385">
        <v>725</v>
      </c>
    </row>
    <row r="158" spans="2:11" ht="15" x14ac:dyDescent="0.25">
      <c r="B158" s="754" t="s">
        <v>103</v>
      </c>
      <c r="C158" s="358">
        <f t="shared" si="15"/>
        <v>843</v>
      </c>
      <c r="D158" s="358">
        <v>365</v>
      </c>
      <c r="E158" s="385">
        <v>478</v>
      </c>
      <c r="F158" s="22"/>
      <c r="G158" s="22"/>
      <c r="H158" s="22"/>
      <c r="I158" s="22"/>
      <c r="J158" s="22"/>
    </row>
    <row r="159" spans="2:11" x14ac:dyDescent="0.2">
      <c r="B159" s="22"/>
      <c r="C159" s="22"/>
      <c r="D159" s="22"/>
      <c r="E159" s="22"/>
      <c r="F159" s="22"/>
      <c r="G159" s="22"/>
      <c r="H159" s="22"/>
      <c r="I159" s="22"/>
      <c r="J159" s="22"/>
    </row>
    <row r="160" spans="2:11" ht="15.75" x14ac:dyDescent="0.25">
      <c r="B160" s="21" t="s">
        <v>1120</v>
      </c>
      <c r="C160" s="33"/>
      <c r="D160" s="33"/>
      <c r="E160" s="22"/>
      <c r="F160" s="22"/>
      <c r="G160" s="21" t="s">
        <v>1121</v>
      </c>
      <c r="H160" s="33"/>
      <c r="I160" s="33"/>
      <c r="J160" s="33"/>
    </row>
    <row r="161" spans="2:10" ht="39" thickBot="1" x14ac:dyDescent="0.25">
      <c r="B161" s="751" t="s">
        <v>139</v>
      </c>
      <c r="C161" s="382" t="s">
        <v>140</v>
      </c>
      <c r="D161" s="382" t="s">
        <v>6</v>
      </c>
      <c r="E161" s="762" t="s">
        <v>5</v>
      </c>
      <c r="F161" s="22"/>
      <c r="G161" s="751" t="s">
        <v>139</v>
      </c>
      <c r="H161" s="382" t="s">
        <v>140</v>
      </c>
      <c r="I161" s="382" t="s">
        <v>6</v>
      </c>
      <c r="J161" s="762" t="s">
        <v>5</v>
      </c>
    </row>
    <row r="162" spans="2:10" ht="15.75" thickBot="1" x14ac:dyDescent="0.3">
      <c r="B162" s="755" t="s">
        <v>141</v>
      </c>
      <c r="C162" s="168">
        <f t="shared" ref="C162:C171" si="17">SUM(D162:E162)</f>
        <v>21575</v>
      </c>
      <c r="D162" s="168">
        <v>9503</v>
      </c>
      <c r="E162" s="383">
        <v>12072</v>
      </c>
      <c r="F162" s="22"/>
      <c r="G162" s="755" t="s">
        <v>141</v>
      </c>
      <c r="H162" s="168">
        <f t="shared" ref="H162:H171" si="18">SUM(I162:J162)</f>
        <v>21575</v>
      </c>
      <c r="I162" s="168">
        <v>9503</v>
      </c>
      <c r="J162" s="383">
        <v>12072</v>
      </c>
    </row>
    <row r="163" spans="2:10" ht="26.25" thickBot="1" x14ac:dyDescent="0.3">
      <c r="B163" s="755" t="s">
        <v>142</v>
      </c>
      <c r="C163" s="164">
        <f t="shared" si="17"/>
        <v>15403</v>
      </c>
      <c r="D163" s="164">
        <f>SUM(D164:D170)</f>
        <v>6869</v>
      </c>
      <c r="E163" s="384">
        <f>SUM(E164:E170)</f>
        <v>8534</v>
      </c>
      <c r="F163" s="22"/>
      <c r="G163" s="755" t="s">
        <v>142</v>
      </c>
      <c r="H163" s="164">
        <f t="shared" si="18"/>
        <v>15403</v>
      </c>
      <c r="I163" s="164">
        <f>SUM(I164:I170)</f>
        <v>6869</v>
      </c>
      <c r="J163" s="384">
        <f>SUM(J164:J170)</f>
        <v>8534</v>
      </c>
    </row>
    <row r="164" spans="2:10" ht="15.75" thickBot="1" x14ac:dyDescent="0.3">
      <c r="B164" s="755" t="s">
        <v>714</v>
      </c>
      <c r="C164" s="164">
        <f t="shared" si="17"/>
        <v>8291</v>
      </c>
      <c r="D164" s="164">
        <v>3422</v>
      </c>
      <c r="E164" s="384">
        <v>4869</v>
      </c>
      <c r="F164" s="22"/>
      <c r="G164" s="755" t="s">
        <v>109</v>
      </c>
      <c r="H164" s="164">
        <f t="shared" si="18"/>
        <v>8291</v>
      </c>
      <c r="I164" s="164">
        <v>3422</v>
      </c>
      <c r="J164" s="384">
        <v>4869</v>
      </c>
    </row>
    <row r="165" spans="2:10" ht="15.75" thickBot="1" x14ac:dyDescent="0.3">
      <c r="B165" s="751">
        <v>2</v>
      </c>
      <c r="C165" s="164">
        <f t="shared" si="17"/>
        <v>3330</v>
      </c>
      <c r="D165" s="164">
        <v>1513</v>
      </c>
      <c r="E165" s="384">
        <v>1817</v>
      </c>
      <c r="F165" s="22"/>
      <c r="G165" s="751">
        <v>2</v>
      </c>
      <c r="H165" s="164">
        <f t="shared" si="18"/>
        <v>3330</v>
      </c>
      <c r="I165" s="164">
        <v>1513</v>
      </c>
      <c r="J165" s="384">
        <v>1817</v>
      </c>
    </row>
    <row r="166" spans="2:10" ht="15.75" thickBot="1" x14ac:dyDescent="0.3">
      <c r="B166" s="751">
        <v>3</v>
      </c>
      <c r="C166" s="164">
        <f t="shared" si="17"/>
        <v>1913</v>
      </c>
      <c r="D166" s="164">
        <v>979</v>
      </c>
      <c r="E166" s="384">
        <v>934</v>
      </c>
      <c r="F166" s="22"/>
      <c r="G166" s="751">
        <v>3</v>
      </c>
      <c r="H166" s="164">
        <f t="shared" si="18"/>
        <v>1913</v>
      </c>
      <c r="I166" s="164">
        <v>979</v>
      </c>
      <c r="J166" s="384">
        <v>934</v>
      </c>
    </row>
    <row r="167" spans="2:10" ht="15.75" thickBot="1" x14ac:dyDescent="0.3">
      <c r="B167" s="751">
        <v>4</v>
      </c>
      <c r="C167" s="164">
        <f t="shared" si="17"/>
        <v>997</v>
      </c>
      <c r="D167" s="164">
        <v>511</v>
      </c>
      <c r="E167" s="384">
        <v>486</v>
      </c>
      <c r="F167" s="22"/>
      <c r="G167" s="751">
        <v>4</v>
      </c>
      <c r="H167" s="164">
        <f t="shared" si="18"/>
        <v>997</v>
      </c>
      <c r="I167" s="164">
        <v>511</v>
      </c>
      <c r="J167" s="384">
        <v>486</v>
      </c>
    </row>
    <row r="168" spans="2:10" ht="15.75" thickBot="1" x14ac:dyDescent="0.3">
      <c r="B168" s="751">
        <v>5</v>
      </c>
      <c r="C168" s="164">
        <f t="shared" si="17"/>
        <v>613</v>
      </c>
      <c r="D168" s="164">
        <v>309</v>
      </c>
      <c r="E168" s="384">
        <v>304</v>
      </c>
      <c r="F168" s="22"/>
      <c r="G168" s="751">
        <v>5</v>
      </c>
      <c r="H168" s="164">
        <f t="shared" si="18"/>
        <v>613</v>
      </c>
      <c r="I168" s="164">
        <v>309</v>
      </c>
      <c r="J168" s="384">
        <v>304</v>
      </c>
    </row>
    <row r="169" spans="2:10" ht="15.75" thickBot="1" x14ac:dyDescent="0.3">
      <c r="B169" s="751">
        <v>6</v>
      </c>
      <c r="C169" s="164">
        <f t="shared" si="17"/>
        <v>170</v>
      </c>
      <c r="D169" s="164">
        <v>93</v>
      </c>
      <c r="E169" s="384">
        <v>77</v>
      </c>
      <c r="F169" s="22"/>
      <c r="G169" s="751">
        <v>6</v>
      </c>
      <c r="H169" s="164">
        <f t="shared" si="18"/>
        <v>170</v>
      </c>
      <c r="I169" s="164">
        <v>93</v>
      </c>
      <c r="J169" s="384">
        <v>77</v>
      </c>
    </row>
    <row r="170" spans="2:10" ht="15.75" thickBot="1" x14ac:dyDescent="0.3">
      <c r="B170" s="751">
        <v>7</v>
      </c>
      <c r="C170" s="164">
        <f t="shared" si="17"/>
        <v>89</v>
      </c>
      <c r="D170" s="164">
        <v>42</v>
      </c>
      <c r="E170" s="384">
        <v>47</v>
      </c>
      <c r="F170" s="22"/>
      <c r="G170" s="751">
        <v>7</v>
      </c>
      <c r="H170" s="164">
        <f t="shared" si="18"/>
        <v>89</v>
      </c>
      <c r="I170" s="164">
        <v>42</v>
      </c>
      <c r="J170" s="384">
        <v>47</v>
      </c>
    </row>
    <row r="171" spans="2:10" ht="15" x14ac:dyDescent="0.25">
      <c r="B171" s="754" t="s">
        <v>103</v>
      </c>
      <c r="C171" s="358">
        <f t="shared" si="17"/>
        <v>6748</v>
      </c>
      <c r="D171" s="358">
        <v>2974</v>
      </c>
      <c r="E171" s="385">
        <v>3774</v>
      </c>
      <c r="F171" s="22"/>
      <c r="G171" s="754" t="s">
        <v>103</v>
      </c>
      <c r="H171" s="358">
        <f t="shared" si="18"/>
        <v>6748</v>
      </c>
      <c r="I171" s="358">
        <v>2974</v>
      </c>
      <c r="J171" s="385">
        <v>3774</v>
      </c>
    </row>
    <row r="172" spans="2:10" x14ac:dyDescent="0.2">
      <c r="B172" s="22"/>
      <c r="C172" s="22"/>
      <c r="D172" s="22"/>
      <c r="E172" s="22"/>
      <c r="F172" s="22"/>
      <c r="G172" s="22"/>
      <c r="H172" s="22"/>
      <c r="I172" s="22"/>
      <c r="J172" s="22"/>
    </row>
    <row r="173" spans="2:10" ht="15.75" x14ac:dyDescent="0.25">
      <c r="B173" s="21" t="s">
        <v>1122</v>
      </c>
      <c r="C173" s="22"/>
      <c r="D173" s="22"/>
      <c r="E173" s="22"/>
      <c r="F173" s="22"/>
      <c r="G173" s="21" t="s">
        <v>1123</v>
      </c>
      <c r="H173" s="22"/>
      <c r="I173" s="22"/>
      <c r="J173" s="22"/>
    </row>
    <row r="174" spans="2:10" ht="39" thickBot="1" x14ac:dyDescent="0.25">
      <c r="B174" s="751" t="s">
        <v>139</v>
      </c>
      <c r="C174" s="382" t="s">
        <v>140</v>
      </c>
      <c r="D174" s="382" t="s">
        <v>6</v>
      </c>
      <c r="E174" s="762" t="s">
        <v>5</v>
      </c>
      <c r="F174" s="22"/>
      <c r="G174" s="751" t="s">
        <v>139</v>
      </c>
      <c r="H174" s="382" t="s">
        <v>140</v>
      </c>
      <c r="I174" s="382" t="s">
        <v>6</v>
      </c>
      <c r="J174" s="762" t="s">
        <v>5</v>
      </c>
    </row>
    <row r="175" spans="2:10" ht="15.75" thickBot="1" x14ac:dyDescent="0.3">
      <c r="B175" s="755" t="s">
        <v>141</v>
      </c>
      <c r="C175" s="168">
        <f t="shared" ref="C175:C184" si="19">SUM(D175:E175)</f>
        <v>349</v>
      </c>
      <c r="D175" s="168">
        <v>160</v>
      </c>
      <c r="E175" s="383">
        <v>189</v>
      </c>
      <c r="F175" s="22"/>
      <c r="G175" s="755" t="s">
        <v>141</v>
      </c>
      <c r="H175" s="168">
        <f t="shared" ref="H175:H183" si="20">SUM(I175:J175)</f>
        <v>119</v>
      </c>
      <c r="I175" s="168">
        <v>44</v>
      </c>
      <c r="J175" s="383">
        <v>75</v>
      </c>
    </row>
    <row r="176" spans="2:10" ht="26.25" thickBot="1" x14ac:dyDescent="0.3">
      <c r="B176" s="755" t="s">
        <v>142</v>
      </c>
      <c r="C176" s="164">
        <f t="shared" si="19"/>
        <v>150</v>
      </c>
      <c r="D176" s="164">
        <f>SUM(D177:D183)</f>
        <v>74</v>
      </c>
      <c r="E176" s="384">
        <f>SUM(E177:E183)</f>
        <v>76</v>
      </c>
      <c r="F176" s="22"/>
      <c r="G176" s="755" t="s">
        <v>142</v>
      </c>
      <c r="H176" s="164">
        <f t="shared" si="20"/>
        <v>81</v>
      </c>
      <c r="I176" s="164">
        <f>SUM(I177:I182)</f>
        <v>34</v>
      </c>
      <c r="J176" s="384">
        <f>SUM(J177:J182)</f>
        <v>47</v>
      </c>
    </row>
    <row r="177" spans="2:11" ht="15.75" thickBot="1" x14ac:dyDescent="0.3">
      <c r="B177" s="755" t="s">
        <v>714</v>
      </c>
      <c r="C177" s="164">
        <f t="shared" si="19"/>
        <v>32</v>
      </c>
      <c r="D177" s="164">
        <v>17</v>
      </c>
      <c r="E177" s="384">
        <v>15</v>
      </c>
      <c r="F177" s="22"/>
      <c r="G177" s="755" t="s">
        <v>117</v>
      </c>
      <c r="H177" s="164">
        <f t="shared" si="20"/>
        <v>4</v>
      </c>
      <c r="I177" s="164">
        <v>2</v>
      </c>
      <c r="J177" s="384">
        <v>2</v>
      </c>
    </row>
    <row r="178" spans="2:11" ht="15.75" thickBot="1" x14ac:dyDescent="0.3">
      <c r="B178" s="751">
        <v>2</v>
      </c>
      <c r="C178" s="164">
        <f t="shared" si="19"/>
        <v>40</v>
      </c>
      <c r="D178" s="164">
        <v>22</v>
      </c>
      <c r="E178" s="384">
        <v>18</v>
      </c>
      <c r="F178" s="22"/>
      <c r="G178" s="751">
        <v>3</v>
      </c>
      <c r="H178" s="164">
        <f t="shared" si="20"/>
        <v>12</v>
      </c>
      <c r="I178" s="164">
        <v>5</v>
      </c>
      <c r="J178" s="384">
        <v>7</v>
      </c>
    </row>
    <row r="179" spans="2:11" ht="15.75" thickBot="1" x14ac:dyDescent="0.3">
      <c r="B179" s="751">
        <v>3</v>
      </c>
      <c r="C179" s="164">
        <f t="shared" si="19"/>
        <v>43</v>
      </c>
      <c r="D179" s="164">
        <v>22</v>
      </c>
      <c r="E179" s="384">
        <v>21</v>
      </c>
      <c r="F179" s="22"/>
      <c r="G179" s="751">
        <v>4</v>
      </c>
      <c r="H179" s="164">
        <f t="shared" si="20"/>
        <v>24</v>
      </c>
      <c r="I179" s="164">
        <v>11</v>
      </c>
      <c r="J179" s="384">
        <v>13</v>
      </c>
    </row>
    <row r="180" spans="2:11" ht="15.75" thickBot="1" x14ac:dyDescent="0.3">
      <c r="B180" s="751">
        <v>4</v>
      </c>
      <c r="C180" s="164">
        <f t="shared" si="19"/>
        <v>16</v>
      </c>
      <c r="D180" s="164">
        <v>6</v>
      </c>
      <c r="E180" s="384">
        <v>10</v>
      </c>
      <c r="F180" s="22"/>
      <c r="G180" s="751">
        <v>5</v>
      </c>
      <c r="H180" s="164">
        <f t="shared" si="20"/>
        <v>22</v>
      </c>
      <c r="I180" s="164">
        <v>10</v>
      </c>
      <c r="J180" s="384">
        <v>12</v>
      </c>
    </row>
    <row r="181" spans="2:11" ht="15.75" thickBot="1" x14ac:dyDescent="0.3">
      <c r="B181" s="751">
        <v>5</v>
      </c>
      <c r="C181" s="164">
        <f t="shared" si="19"/>
        <v>12</v>
      </c>
      <c r="D181" s="164">
        <v>4</v>
      </c>
      <c r="E181" s="384">
        <v>8</v>
      </c>
      <c r="F181" s="22"/>
      <c r="G181" s="751">
        <v>6</v>
      </c>
      <c r="H181" s="164">
        <f t="shared" si="20"/>
        <v>13</v>
      </c>
      <c r="I181" s="164">
        <v>4</v>
      </c>
      <c r="J181" s="384">
        <v>9</v>
      </c>
    </row>
    <row r="182" spans="2:11" ht="15.75" thickBot="1" x14ac:dyDescent="0.3">
      <c r="B182" s="751">
        <v>6</v>
      </c>
      <c r="C182" s="164">
        <f t="shared" si="19"/>
        <v>5</v>
      </c>
      <c r="D182" s="164">
        <v>2</v>
      </c>
      <c r="E182" s="384">
        <v>3</v>
      </c>
      <c r="F182" s="22"/>
      <c r="G182" s="751">
        <v>7</v>
      </c>
      <c r="H182" s="164">
        <f t="shared" si="20"/>
        <v>6</v>
      </c>
      <c r="I182" s="164">
        <v>2</v>
      </c>
      <c r="J182" s="384">
        <v>4</v>
      </c>
    </row>
    <row r="183" spans="2:11" ht="15.75" thickBot="1" x14ac:dyDescent="0.3">
      <c r="B183" s="751">
        <v>7</v>
      </c>
      <c r="C183" s="164">
        <f t="shared" si="19"/>
        <v>2</v>
      </c>
      <c r="D183" s="164">
        <v>1</v>
      </c>
      <c r="E183" s="384">
        <v>1</v>
      </c>
      <c r="F183" s="22"/>
      <c r="G183" s="750" t="s">
        <v>103</v>
      </c>
      <c r="H183" s="358">
        <f t="shared" si="20"/>
        <v>40</v>
      </c>
      <c r="I183" s="358">
        <v>18</v>
      </c>
      <c r="J183" s="385">
        <v>22</v>
      </c>
    </row>
    <row r="184" spans="2:11" ht="15" x14ac:dyDescent="0.25">
      <c r="B184" s="754" t="s">
        <v>103</v>
      </c>
      <c r="C184" s="358">
        <f t="shared" si="19"/>
        <v>156</v>
      </c>
      <c r="D184" s="358">
        <v>77</v>
      </c>
      <c r="E184" s="385">
        <v>79</v>
      </c>
      <c r="F184" s="22"/>
      <c r="G184" s="22"/>
      <c r="H184" s="22"/>
      <c r="I184" s="22"/>
      <c r="J184" s="22"/>
      <c r="K184" s="22"/>
    </row>
    <row r="186" spans="2:11" ht="18" x14ac:dyDescent="0.25">
      <c r="B186" s="363" t="s">
        <v>1094</v>
      </c>
      <c r="D186" s="11"/>
      <c r="F186" s="11"/>
    </row>
    <row r="187" spans="2:11" ht="26.25" thickBot="1" x14ac:dyDescent="0.25">
      <c r="B187" s="755" t="s">
        <v>101</v>
      </c>
      <c r="C187" s="354" t="s">
        <v>105</v>
      </c>
      <c r="D187" s="354" t="s">
        <v>116</v>
      </c>
      <c r="E187" s="364" t="s">
        <v>120</v>
      </c>
      <c r="F187" s="11"/>
    </row>
    <row r="188" spans="2:11" ht="16.5" thickBot="1" x14ac:dyDescent="0.3">
      <c r="B188" s="755">
        <v>2015</v>
      </c>
      <c r="C188" s="169">
        <v>59.9</v>
      </c>
      <c r="D188" s="169">
        <v>54.73</v>
      </c>
      <c r="E188" s="365">
        <v>57.31</v>
      </c>
      <c r="F188" s="11"/>
      <c r="G188" s="363"/>
    </row>
    <row r="189" spans="2:11" ht="15.75" thickBot="1" x14ac:dyDescent="0.3">
      <c r="B189" s="755">
        <v>2016</v>
      </c>
      <c r="C189" s="163">
        <v>64.900000000000006</v>
      </c>
      <c r="D189" s="163">
        <v>58.1</v>
      </c>
      <c r="E189" s="366">
        <v>61.5</v>
      </c>
      <c r="F189" s="11"/>
    </row>
    <row r="190" spans="2:11" ht="15.75" thickBot="1" x14ac:dyDescent="0.3">
      <c r="B190" s="755">
        <v>2017</v>
      </c>
      <c r="C190" s="163">
        <v>59.3</v>
      </c>
      <c r="D190" s="163">
        <v>53</v>
      </c>
      <c r="E190" s="366">
        <v>56.15</v>
      </c>
      <c r="F190" s="11"/>
    </row>
    <row r="191" spans="2:11" ht="15.75" thickBot="1" x14ac:dyDescent="0.3">
      <c r="B191" s="755">
        <v>2018</v>
      </c>
      <c r="C191" s="163">
        <v>64.900000000000006</v>
      </c>
      <c r="D191" s="163">
        <v>58.6</v>
      </c>
      <c r="E191" s="366">
        <v>61.7</v>
      </c>
      <c r="F191" s="11"/>
    </row>
    <row r="192" spans="2:11" ht="15.75" thickBot="1" x14ac:dyDescent="0.3">
      <c r="B192" s="755">
        <v>2019</v>
      </c>
      <c r="C192" s="163">
        <v>64.400000000000006</v>
      </c>
      <c r="D192" s="163">
        <v>58.8</v>
      </c>
      <c r="E192" s="366">
        <v>61.2</v>
      </c>
      <c r="F192" s="11"/>
    </row>
    <row r="193" spans="2:6" ht="15.75" thickBot="1" x14ac:dyDescent="0.3">
      <c r="B193" s="755">
        <v>2020</v>
      </c>
      <c r="C193" s="163">
        <v>64.2</v>
      </c>
      <c r="D193" s="163">
        <v>55.7</v>
      </c>
      <c r="E193" s="366">
        <v>59.9</v>
      </c>
      <c r="F193" s="11"/>
    </row>
    <row r="194" spans="2:6" ht="15.75" thickBot="1" x14ac:dyDescent="0.3">
      <c r="B194" s="755">
        <v>2021</v>
      </c>
      <c r="C194" s="163">
        <v>63.1</v>
      </c>
      <c r="D194" s="163">
        <v>52.1</v>
      </c>
      <c r="E194" s="366">
        <v>59.1</v>
      </c>
      <c r="F194" s="11"/>
    </row>
    <row r="195" spans="2:6" ht="15.75" thickBot="1" x14ac:dyDescent="0.3">
      <c r="B195" s="755">
        <v>2022</v>
      </c>
      <c r="C195" s="163">
        <v>63.3</v>
      </c>
      <c r="D195" s="163">
        <v>51.1</v>
      </c>
      <c r="E195" s="366">
        <v>57.2</v>
      </c>
      <c r="F195" s="11"/>
    </row>
    <row r="196" spans="2:6" ht="15.75" thickBot="1" x14ac:dyDescent="0.3">
      <c r="B196" s="755">
        <v>2023</v>
      </c>
      <c r="C196" s="163">
        <v>67.099999999999994</v>
      </c>
      <c r="D196" s="163">
        <v>50.1</v>
      </c>
      <c r="E196" s="366">
        <v>58.5</v>
      </c>
      <c r="F196" s="11"/>
    </row>
    <row r="197" spans="2:6" ht="15" x14ac:dyDescent="0.25">
      <c r="B197" s="754">
        <v>2024</v>
      </c>
      <c r="C197" s="306">
        <v>66.3</v>
      </c>
      <c r="D197" s="306">
        <v>49.9</v>
      </c>
      <c r="E197" s="367">
        <v>58.1</v>
      </c>
      <c r="F197" s="11"/>
    </row>
    <row r="198" spans="2:6" ht="17.25" x14ac:dyDescent="0.25">
      <c r="B198" s="806" t="s">
        <v>1101</v>
      </c>
    </row>
    <row r="200" spans="2:6" ht="15.75" x14ac:dyDescent="0.25">
      <c r="B200" s="363" t="s">
        <v>722</v>
      </c>
      <c r="D200" s="11"/>
      <c r="F200" s="11"/>
    </row>
    <row r="201" spans="2:6" ht="39" thickBot="1" x14ac:dyDescent="0.25">
      <c r="B201" s="755" t="s">
        <v>121</v>
      </c>
      <c r="C201" s="354" t="s">
        <v>122</v>
      </c>
      <c r="D201" s="354" t="s">
        <v>123</v>
      </c>
      <c r="E201" s="354" t="s">
        <v>124</v>
      </c>
      <c r="F201" s="355" t="s">
        <v>90</v>
      </c>
    </row>
    <row r="202" spans="2:6" ht="15" x14ac:dyDescent="0.25">
      <c r="B202" s="758" t="s">
        <v>125</v>
      </c>
      <c r="C202" s="158">
        <v>116122</v>
      </c>
      <c r="D202" s="158">
        <v>71134</v>
      </c>
      <c r="E202" s="158">
        <v>210</v>
      </c>
      <c r="F202" s="368">
        <f>SUM(C202:E202)</f>
        <v>187466</v>
      </c>
    </row>
    <row r="203" spans="2:6" ht="15.75" thickBot="1" x14ac:dyDescent="0.3">
      <c r="B203" s="755" t="s">
        <v>107</v>
      </c>
      <c r="C203" s="173">
        <f>C202/F202</f>
        <v>0.61942965657772608</v>
      </c>
      <c r="D203" s="173">
        <f>D202/F202</f>
        <v>0.37945014029210627</v>
      </c>
      <c r="E203" s="173">
        <f>E202/F202</f>
        <v>1.1202031301676036E-3</v>
      </c>
      <c r="F203" s="369">
        <f>C203+D203+E203</f>
        <v>1</v>
      </c>
    </row>
    <row r="204" spans="2:6" ht="15" x14ac:dyDescent="0.25">
      <c r="B204" s="758" t="s">
        <v>126</v>
      </c>
      <c r="C204" s="172">
        <v>15864</v>
      </c>
      <c r="D204" s="172">
        <v>14436</v>
      </c>
      <c r="E204" s="172">
        <v>2</v>
      </c>
      <c r="F204" s="370">
        <f>SUM(C204:E204)</f>
        <v>30302</v>
      </c>
    </row>
    <row r="205" spans="2:6" ht="15.75" thickBot="1" x14ac:dyDescent="0.3">
      <c r="B205" s="755" t="s">
        <v>107</v>
      </c>
      <c r="C205" s="173">
        <f>C204/F204</f>
        <v>0.52352980001320049</v>
      </c>
      <c r="D205" s="173">
        <f>D204/F204</f>
        <v>0.47640419774272325</v>
      </c>
      <c r="E205" s="173">
        <f>E204/F204</f>
        <v>6.6002244076298597E-5</v>
      </c>
      <c r="F205" s="369">
        <f>C205+D205+E205</f>
        <v>1</v>
      </c>
    </row>
    <row r="206" spans="2:6" ht="15" x14ac:dyDescent="0.25">
      <c r="B206" s="758" t="s">
        <v>127</v>
      </c>
      <c r="C206" s="172">
        <v>14070</v>
      </c>
      <c r="D206" s="172">
        <v>7200</v>
      </c>
      <c r="E206" s="172">
        <v>0</v>
      </c>
      <c r="F206" s="370">
        <f>SUM(C206:E206)</f>
        <v>21270</v>
      </c>
    </row>
    <row r="207" spans="2:6" ht="15.75" thickBot="1" x14ac:dyDescent="0.3">
      <c r="B207" s="755" t="s">
        <v>107</v>
      </c>
      <c r="C207" s="174">
        <f>C206/F206</f>
        <v>0.66149506346967557</v>
      </c>
      <c r="D207" s="174">
        <f>D206/F206</f>
        <v>0.33850493653032437</v>
      </c>
      <c r="E207" s="174">
        <f>E206/F206</f>
        <v>0</v>
      </c>
      <c r="F207" s="371">
        <f>C207+D207+E207</f>
        <v>1</v>
      </c>
    </row>
    <row r="208" spans="2:6" x14ac:dyDescent="0.2">
      <c r="B208" s="372" t="s">
        <v>90</v>
      </c>
      <c r="C208" s="170">
        <f>C202+C204+C206</f>
        <v>146056</v>
      </c>
      <c r="D208" s="171">
        <f>D202+D204+D206</f>
        <v>92770</v>
      </c>
      <c r="E208" s="170">
        <f>E202+E204+E206</f>
        <v>212</v>
      </c>
      <c r="F208" s="373">
        <f>SUM(C208:E208)</f>
        <v>239038</v>
      </c>
    </row>
    <row r="209" spans="2:7" x14ac:dyDescent="0.2">
      <c r="B209" s="374" t="s">
        <v>107</v>
      </c>
      <c r="C209" s="375">
        <f>C208/F208</f>
        <v>0.61101582175219005</v>
      </c>
      <c r="D209" s="376">
        <f>D208/F208</f>
        <v>0.38809728997063231</v>
      </c>
      <c r="E209" s="375">
        <f>E208/F208</f>
        <v>8.8688827717768723E-4</v>
      </c>
      <c r="F209" s="377">
        <f>C209+D209+E209</f>
        <v>1</v>
      </c>
    </row>
    <row r="211" spans="2:7" ht="15.75" x14ac:dyDescent="0.25">
      <c r="B211" s="363" t="s">
        <v>723</v>
      </c>
      <c r="C211" s="22"/>
      <c r="D211" s="22"/>
      <c r="E211" s="32"/>
      <c r="F211" s="22"/>
      <c r="G211" s="32"/>
    </row>
    <row r="212" spans="2:7" ht="26.25" thickBot="1" x14ac:dyDescent="0.25">
      <c r="B212" s="755" t="s">
        <v>97</v>
      </c>
      <c r="C212" s="354" t="s">
        <v>105</v>
      </c>
      <c r="D212" s="354" t="s">
        <v>102</v>
      </c>
      <c r="E212" s="354" t="s">
        <v>128</v>
      </c>
      <c r="F212" s="354" t="s">
        <v>103</v>
      </c>
      <c r="G212" s="378" t="s">
        <v>129</v>
      </c>
    </row>
    <row r="213" spans="2:7" ht="15.75" thickBot="1" x14ac:dyDescent="0.3">
      <c r="B213" s="755" t="s">
        <v>132</v>
      </c>
      <c r="C213" s="164">
        <v>4517</v>
      </c>
      <c r="D213" s="164">
        <v>3694</v>
      </c>
      <c r="E213" s="175">
        <f>D213/C213*100</f>
        <v>81.779942439672354</v>
      </c>
      <c r="F213" s="164">
        <v>824</v>
      </c>
      <c r="G213" s="379">
        <f t="shared" ref="G213:G222" si="21">F213/C213*100</f>
        <v>18.242196147885764</v>
      </c>
    </row>
    <row r="214" spans="2:7" ht="15.75" thickBot="1" x14ac:dyDescent="0.3">
      <c r="B214" s="755" t="s">
        <v>133</v>
      </c>
      <c r="C214" s="164">
        <v>8865</v>
      </c>
      <c r="D214" s="164">
        <v>6851</v>
      </c>
      <c r="E214" s="175">
        <f t="shared" ref="E214:E221" si="22">D214/C214*100</f>
        <v>77.281443880428654</v>
      </c>
      <c r="F214" s="164">
        <v>2095</v>
      </c>
      <c r="G214" s="379">
        <f t="shared" si="21"/>
        <v>23.632261703327693</v>
      </c>
    </row>
    <row r="215" spans="2:7" ht="15.75" thickBot="1" x14ac:dyDescent="0.3">
      <c r="B215" s="755" t="s">
        <v>134</v>
      </c>
      <c r="C215" s="164">
        <v>22444</v>
      </c>
      <c r="D215" s="164">
        <v>18455</v>
      </c>
      <c r="E215" s="175">
        <f t="shared" si="22"/>
        <v>82.226875779718412</v>
      </c>
      <c r="F215" s="164">
        <v>4616</v>
      </c>
      <c r="G215" s="379">
        <f t="shared" si="21"/>
        <v>20.566743895918734</v>
      </c>
    </row>
    <row r="216" spans="2:7" ht="15.75" thickBot="1" x14ac:dyDescent="0.3">
      <c r="B216" s="755" t="s">
        <v>135</v>
      </c>
      <c r="C216" s="164">
        <v>16481</v>
      </c>
      <c r="D216" s="164">
        <v>13717</v>
      </c>
      <c r="E216" s="175">
        <f>D216/C216*100</f>
        <v>83.229172987076026</v>
      </c>
      <c r="F216" s="164">
        <v>3366</v>
      </c>
      <c r="G216" s="379">
        <f t="shared" si="21"/>
        <v>20.423517990413202</v>
      </c>
    </row>
    <row r="217" spans="2:7" ht="15.75" thickBot="1" x14ac:dyDescent="0.3">
      <c r="B217" s="755" t="s">
        <v>136</v>
      </c>
      <c r="C217" s="164">
        <v>6090</v>
      </c>
      <c r="D217" s="164">
        <v>4590</v>
      </c>
      <c r="E217" s="175">
        <f t="shared" si="22"/>
        <v>75.369458128078819</v>
      </c>
      <c r="F217" s="164">
        <v>1420</v>
      </c>
      <c r="G217" s="379">
        <f t="shared" si="21"/>
        <v>23.316912972085387</v>
      </c>
    </row>
    <row r="218" spans="2:7" ht="15.75" thickBot="1" x14ac:dyDescent="0.3">
      <c r="B218" s="755" t="s">
        <v>137</v>
      </c>
      <c r="C218" s="164">
        <v>16810</v>
      </c>
      <c r="D218" s="164">
        <v>14124</v>
      </c>
      <c r="E218" s="175">
        <f t="shared" si="22"/>
        <v>84.021415823914339</v>
      </c>
      <c r="F218" s="164">
        <v>3501</v>
      </c>
      <c r="G218" s="379">
        <f t="shared" si="21"/>
        <v>20.826888756692444</v>
      </c>
    </row>
    <row r="219" spans="2:7" ht="15.75" thickBot="1" x14ac:dyDescent="0.3">
      <c r="B219" s="755" t="s">
        <v>24</v>
      </c>
      <c r="C219" s="164">
        <v>8421</v>
      </c>
      <c r="D219" s="164">
        <v>7289</v>
      </c>
      <c r="E219" s="175">
        <f t="shared" si="22"/>
        <v>86.557415983849893</v>
      </c>
      <c r="F219" s="164">
        <v>1463</v>
      </c>
      <c r="G219" s="379">
        <f t="shared" si="21"/>
        <v>17.373233582709894</v>
      </c>
    </row>
    <row r="220" spans="2:7" ht="15.75" thickBot="1" x14ac:dyDescent="0.3">
      <c r="B220" s="755" t="s">
        <v>138</v>
      </c>
      <c r="C220" s="164">
        <v>4257</v>
      </c>
      <c r="D220" s="164">
        <v>3388</v>
      </c>
      <c r="E220" s="175">
        <f t="shared" si="22"/>
        <v>79.586563307493535</v>
      </c>
      <c r="F220" s="164">
        <v>843</v>
      </c>
      <c r="G220" s="379">
        <f t="shared" si="21"/>
        <v>19.802677942212828</v>
      </c>
    </row>
    <row r="221" spans="2:7" ht="15.75" thickBot="1" x14ac:dyDescent="0.3">
      <c r="B221" s="755" t="s">
        <v>26</v>
      </c>
      <c r="C221" s="164">
        <v>21575</v>
      </c>
      <c r="D221" s="164">
        <v>15403</v>
      </c>
      <c r="E221" s="175">
        <f t="shared" si="22"/>
        <v>71.392815758980305</v>
      </c>
      <c r="F221" s="164">
        <v>6748</v>
      </c>
      <c r="G221" s="379">
        <f t="shared" si="21"/>
        <v>31.276940903823871</v>
      </c>
    </row>
    <row r="222" spans="2:7" ht="15" x14ac:dyDescent="0.25">
      <c r="B222" s="754" t="s">
        <v>172</v>
      </c>
      <c r="C222" s="358">
        <v>349</v>
      </c>
      <c r="D222" s="358">
        <v>150</v>
      </c>
      <c r="E222" s="380">
        <f>D222/C222*100</f>
        <v>42.97994269340974</v>
      </c>
      <c r="F222" s="358">
        <v>156</v>
      </c>
      <c r="G222" s="381">
        <f t="shared" si="21"/>
        <v>44.699140401146131</v>
      </c>
    </row>
    <row r="224" spans="2:7" ht="15.75" x14ac:dyDescent="0.25">
      <c r="B224" s="363" t="s">
        <v>724</v>
      </c>
      <c r="C224" s="22"/>
      <c r="D224" s="22"/>
      <c r="E224" s="32"/>
      <c r="F224" s="22"/>
      <c r="G224" s="32"/>
    </row>
    <row r="225" spans="2:12" ht="13.5" thickBot="1" x14ac:dyDescent="0.25">
      <c r="B225" s="755" t="s">
        <v>97</v>
      </c>
      <c r="C225" s="354" t="s">
        <v>116</v>
      </c>
      <c r="D225" s="354" t="s">
        <v>102</v>
      </c>
      <c r="E225" s="354" t="s">
        <v>130</v>
      </c>
      <c r="F225" s="354" t="s">
        <v>104</v>
      </c>
      <c r="G225" s="378" t="s">
        <v>131</v>
      </c>
    </row>
    <row r="226" spans="2:12" ht="15.75" thickBot="1" x14ac:dyDescent="0.3">
      <c r="B226" s="755" t="s">
        <v>132</v>
      </c>
      <c r="C226" s="164">
        <v>5794</v>
      </c>
      <c r="D226" s="164">
        <v>4357</v>
      </c>
      <c r="E226" s="175">
        <f>D226/C226*100</f>
        <v>75.198481187435277</v>
      </c>
      <c r="F226" s="164">
        <v>1378</v>
      </c>
      <c r="G226" s="379">
        <f t="shared" ref="G226:G235" si="23">F226/C226*100</f>
        <v>23.783224024853297</v>
      </c>
    </row>
    <row r="227" spans="2:12" ht="15.75" thickBot="1" x14ac:dyDescent="0.3">
      <c r="B227" s="755" t="s">
        <v>133</v>
      </c>
      <c r="C227" s="164">
        <v>10401</v>
      </c>
      <c r="D227" s="164">
        <v>7465</v>
      </c>
      <c r="E227" s="175">
        <f t="shared" ref="E227:E234" si="24">D227/C227*100</f>
        <v>71.771945005287947</v>
      </c>
      <c r="F227" s="164">
        <v>2749</v>
      </c>
      <c r="G227" s="379">
        <f t="shared" si="23"/>
        <v>26.430150947024323</v>
      </c>
    </row>
    <row r="228" spans="2:12" ht="15.75" thickBot="1" x14ac:dyDescent="0.3">
      <c r="B228" s="755" t="s">
        <v>134</v>
      </c>
      <c r="C228" s="164">
        <v>25655</v>
      </c>
      <c r="D228" s="164">
        <v>19614</v>
      </c>
      <c r="E228" s="175">
        <f t="shared" si="24"/>
        <v>76.452933151432461</v>
      </c>
      <c r="F228" s="164">
        <v>6231</v>
      </c>
      <c r="G228" s="379">
        <f t="shared" si="23"/>
        <v>24.28766322354317</v>
      </c>
    </row>
    <row r="229" spans="2:12" ht="15.75" thickBot="1" x14ac:dyDescent="0.3">
      <c r="B229" s="755" t="s">
        <v>135</v>
      </c>
      <c r="C229" s="164">
        <v>20070</v>
      </c>
      <c r="D229" s="164">
        <v>15536</v>
      </c>
      <c r="E229" s="175">
        <f>D229/C229*100</f>
        <v>77.409068261086205</v>
      </c>
      <c r="F229" s="164">
        <v>5303</v>
      </c>
      <c r="G229" s="379">
        <f t="shared" si="23"/>
        <v>26.422521175884405</v>
      </c>
    </row>
    <row r="230" spans="2:12" ht="15.75" thickBot="1" x14ac:dyDescent="0.3">
      <c r="B230" s="755" t="s">
        <v>136</v>
      </c>
      <c r="C230" s="164">
        <v>7067</v>
      </c>
      <c r="D230" s="164">
        <v>5299</v>
      </c>
      <c r="E230" s="175">
        <f t="shared" si="24"/>
        <v>74.98231215508703</v>
      </c>
      <c r="F230" s="164">
        <v>1787</v>
      </c>
      <c r="G230" s="379">
        <f t="shared" si="23"/>
        <v>25.286543087590207</v>
      </c>
    </row>
    <row r="231" spans="2:12" ht="15.75" thickBot="1" x14ac:dyDescent="0.3">
      <c r="B231" s="755" t="s">
        <v>137</v>
      </c>
      <c r="C231" s="164">
        <v>20040</v>
      </c>
      <c r="D231" s="164">
        <v>15753</v>
      </c>
      <c r="E231" s="175">
        <f t="shared" si="24"/>
        <v>78.607784431137731</v>
      </c>
      <c r="F231" s="164">
        <v>4415</v>
      </c>
      <c r="G231" s="379">
        <f t="shared" si="23"/>
        <v>22.030938123752495</v>
      </c>
    </row>
    <row r="232" spans="2:12" ht="15.75" thickBot="1" x14ac:dyDescent="0.3">
      <c r="B232" s="755" t="s">
        <v>24</v>
      </c>
      <c r="C232" s="164">
        <v>8821</v>
      </c>
      <c r="D232" s="164">
        <v>6725</v>
      </c>
      <c r="E232" s="175">
        <f t="shared" si="24"/>
        <v>76.238521709556736</v>
      </c>
      <c r="F232" s="164">
        <v>1919</v>
      </c>
      <c r="G232" s="379">
        <f t="shared" si="23"/>
        <v>21.754903072214034</v>
      </c>
    </row>
    <row r="233" spans="2:12" ht="15.75" thickBot="1" x14ac:dyDescent="0.3">
      <c r="B233" s="755" t="s">
        <v>138</v>
      </c>
      <c r="C233" s="164">
        <v>4767</v>
      </c>
      <c r="D233" s="164">
        <v>3668</v>
      </c>
      <c r="E233" s="175">
        <f t="shared" si="24"/>
        <v>76.945668135095445</v>
      </c>
      <c r="F233" s="164">
        <v>1106</v>
      </c>
      <c r="G233" s="379">
        <f t="shared" si="23"/>
        <v>23.201174743024964</v>
      </c>
    </row>
    <row r="234" spans="2:12" ht="15.75" thickBot="1" x14ac:dyDescent="0.3">
      <c r="B234" s="755" t="s">
        <v>26</v>
      </c>
      <c r="C234" s="164">
        <v>19331</v>
      </c>
      <c r="D234" s="164">
        <v>12820</v>
      </c>
      <c r="E234" s="175">
        <f t="shared" si="24"/>
        <v>66.3183487662304</v>
      </c>
      <c r="F234" s="164">
        <v>6062</v>
      </c>
      <c r="G234" s="379">
        <f t="shared" si="23"/>
        <v>31.358957115513942</v>
      </c>
    </row>
    <row r="235" spans="2:12" ht="15" x14ac:dyDescent="0.25">
      <c r="B235" s="754" t="s">
        <v>172</v>
      </c>
      <c r="C235" s="358">
        <v>119</v>
      </c>
      <c r="D235" s="358">
        <v>81</v>
      </c>
      <c r="E235" s="380">
        <f>D235/C235*100</f>
        <v>68.067226890756302</v>
      </c>
      <c r="F235" s="358">
        <v>40</v>
      </c>
      <c r="G235" s="381">
        <f t="shared" si="23"/>
        <v>33.613445378151262</v>
      </c>
    </row>
    <row r="237" spans="2:12" ht="15.75" x14ac:dyDescent="0.25">
      <c r="B237" s="21" t="s">
        <v>729</v>
      </c>
      <c r="C237" s="36"/>
      <c r="D237" s="36"/>
      <c r="E237" s="36"/>
      <c r="F237" s="36"/>
      <c r="G237" s="36"/>
      <c r="H237" s="36"/>
      <c r="I237" s="36"/>
      <c r="J237" s="36"/>
      <c r="K237" s="36"/>
      <c r="L237" s="37"/>
    </row>
    <row r="238" spans="2:12" ht="15" thickBot="1" x14ac:dyDescent="0.25">
      <c r="B238" s="909" t="s">
        <v>160</v>
      </c>
      <c r="C238" s="904"/>
      <c r="D238" s="354" t="s">
        <v>161</v>
      </c>
      <c r="E238" s="354" t="s">
        <v>162</v>
      </c>
      <c r="F238" s="354" t="s">
        <v>163</v>
      </c>
      <c r="G238" s="395" t="s">
        <v>164</v>
      </c>
      <c r="H238" s="354" t="s">
        <v>165</v>
      </c>
      <c r="I238" s="354" t="s">
        <v>166</v>
      </c>
      <c r="J238" s="755" t="s">
        <v>167</v>
      </c>
      <c r="K238" s="355" t="s">
        <v>168</v>
      </c>
      <c r="L238" s="38"/>
    </row>
    <row r="239" spans="2:12" ht="15" thickBot="1" x14ac:dyDescent="0.25">
      <c r="B239" s="899" t="s">
        <v>504</v>
      </c>
      <c r="C239" s="179" t="s">
        <v>5</v>
      </c>
      <c r="D239" s="180">
        <v>71799</v>
      </c>
      <c r="E239" s="180">
        <v>50791</v>
      </c>
      <c r="F239" s="180">
        <v>45661</v>
      </c>
      <c r="G239" s="180">
        <v>35130</v>
      </c>
      <c r="H239" s="180">
        <v>29103</v>
      </c>
      <c r="I239" s="180">
        <v>8624</v>
      </c>
      <c r="J239" s="180">
        <v>3473</v>
      </c>
      <c r="K239" s="193">
        <v>244581</v>
      </c>
      <c r="L239" s="38"/>
    </row>
    <row r="240" spans="2:12" ht="15" thickBot="1" x14ac:dyDescent="0.25">
      <c r="B240" s="899"/>
      <c r="C240" s="179" t="s">
        <v>6</v>
      </c>
      <c r="D240" s="180">
        <v>39942</v>
      </c>
      <c r="E240" s="180">
        <v>29850</v>
      </c>
      <c r="F240" s="180">
        <v>26138</v>
      </c>
      <c r="G240" s="180">
        <v>20152</v>
      </c>
      <c r="H240" s="180">
        <v>14400</v>
      </c>
      <c r="I240" s="180">
        <v>5489</v>
      </c>
      <c r="J240" s="180">
        <v>1706</v>
      </c>
      <c r="K240" s="193">
        <v>137677</v>
      </c>
      <c r="L240" s="38"/>
    </row>
    <row r="241" spans="2:12" ht="15" thickBot="1" x14ac:dyDescent="0.25">
      <c r="B241" s="900"/>
      <c r="C241" s="179" t="s">
        <v>90</v>
      </c>
      <c r="D241" s="737">
        <v>111741</v>
      </c>
      <c r="E241" s="838">
        <v>80641</v>
      </c>
      <c r="F241" s="838">
        <v>71799</v>
      </c>
      <c r="G241" s="838">
        <v>55282</v>
      </c>
      <c r="H241" s="838">
        <v>43503</v>
      </c>
      <c r="I241" s="838">
        <v>14113</v>
      </c>
      <c r="J241" s="838">
        <v>5179</v>
      </c>
      <c r="K241" s="839">
        <v>382258</v>
      </c>
      <c r="L241" s="38"/>
    </row>
    <row r="242" spans="2:12" ht="15" thickBot="1" x14ac:dyDescent="0.25">
      <c r="B242" s="910" t="s">
        <v>505</v>
      </c>
      <c r="C242" s="179" t="s">
        <v>5</v>
      </c>
      <c r="D242" s="180">
        <v>10</v>
      </c>
      <c r="E242" s="180">
        <v>20</v>
      </c>
      <c r="F242" s="180">
        <v>29</v>
      </c>
      <c r="G242" s="180">
        <v>48</v>
      </c>
      <c r="H242" s="180">
        <v>39</v>
      </c>
      <c r="I242" s="180">
        <v>11</v>
      </c>
      <c r="J242" s="180">
        <v>11</v>
      </c>
      <c r="K242" s="193">
        <v>168</v>
      </c>
      <c r="L242" s="38"/>
    </row>
    <row r="243" spans="2:12" ht="15" thickBot="1" x14ac:dyDescent="0.25">
      <c r="B243" s="899"/>
      <c r="C243" s="179" t="s">
        <v>6</v>
      </c>
      <c r="D243" s="180">
        <v>88</v>
      </c>
      <c r="E243" s="180">
        <v>132</v>
      </c>
      <c r="F243" s="180">
        <v>132</v>
      </c>
      <c r="G243" s="180">
        <v>361</v>
      </c>
      <c r="H243" s="180">
        <v>163</v>
      </c>
      <c r="I243" s="180">
        <v>58</v>
      </c>
      <c r="J243" s="180">
        <v>50</v>
      </c>
      <c r="K243" s="193">
        <v>984</v>
      </c>
      <c r="L243" s="38"/>
    </row>
    <row r="244" spans="2:12" ht="15" thickBot="1" x14ac:dyDescent="0.25">
      <c r="B244" s="900"/>
      <c r="C244" s="179" t="s">
        <v>90</v>
      </c>
      <c r="D244" s="737">
        <v>98</v>
      </c>
      <c r="E244" s="838">
        <v>152</v>
      </c>
      <c r="F244" s="838">
        <v>161</v>
      </c>
      <c r="G244" s="838">
        <v>409</v>
      </c>
      <c r="H244" s="838">
        <v>202</v>
      </c>
      <c r="I244" s="838">
        <v>69</v>
      </c>
      <c r="J244" s="838">
        <v>61</v>
      </c>
      <c r="K244" s="839">
        <v>1152</v>
      </c>
      <c r="L244" s="38"/>
    </row>
    <row r="245" spans="2:12" ht="15" thickBot="1" x14ac:dyDescent="0.25">
      <c r="B245" s="910" t="s">
        <v>506</v>
      </c>
      <c r="C245" s="179" t="s">
        <v>5</v>
      </c>
      <c r="D245" s="180">
        <v>4101</v>
      </c>
      <c r="E245" s="180">
        <v>2780</v>
      </c>
      <c r="F245" s="180">
        <v>2977</v>
      </c>
      <c r="G245" s="180">
        <v>2709</v>
      </c>
      <c r="H245" s="180">
        <v>2429</v>
      </c>
      <c r="I245" s="180">
        <v>507</v>
      </c>
      <c r="J245" s="180">
        <v>270</v>
      </c>
      <c r="K245" s="193">
        <v>15773</v>
      </c>
      <c r="L245" s="38"/>
    </row>
    <row r="246" spans="2:12" ht="15" thickBot="1" x14ac:dyDescent="0.25">
      <c r="B246" s="899"/>
      <c r="C246" s="179" t="s">
        <v>6</v>
      </c>
      <c r="D246" s="180">
        <v>4378</v>
      </c>
      <c r="E246" s="180">
        <v>3533</v>
      </c>
      <c r="F246" s="180">
        <v>3566</v>
      </c>
      <c r="G246" s="180">
        <v>3144</v>
      </c>
      <c r="H246" s="180">
        <v>2294</v>
      </c>
      <c r="I246" s="180">
        <v>571</v>
      </c>
      <c r="J246" s="180">
        <v>203</v>
      </c>
      <c r="K246" s="193">
        <v>17689</v>
      </c>
      <c r="L246" s="38"/>
    </row>
    <row r="247" spans="2:12" ht="15" thickBot="1" x14ac:dyDescent="0.25">
      <c r="B247" s="900"/>
      <c r="C247" s="179" t="s">
        <v>90</v>
      </c>
      <c r="D247" s="737">
        <v>8479</v>
      </c>
      <c r="E247" s="838">
        <v>6313</v>
      </c>
      <c r="F247" s="838">
        <v>6543</v>
      </c>
      <c r="G247" s="838">
        <v>5853</v>
      </c>
      <c r="H247" s="838">
        <v>4723</v>
      </c>
      <c r="I247" s="838">
        <v>1078</v>
      </c>
      <c r="J247" s="838">
        <v>473</v>
      </c>
      <c r="K247" s="839">
        <v>33462</v>
      </c>
      <c r="L247" s="39"/>
    </row>
    <row r="248" spans="2:12" ht="15" thickBot="1" x14ac:dyDescent="0.25">
      <c r="B248" s="910" t="s">
        <v>507</v>
      </c>
      <c r="C248" s="179" t="s">
        <v>5</v>
      </c>
      <c r="D248" s="180">
        <v>13596</v>
      </c>
      <c r="E248" s="180">
        <v>8486</v>
      </c>
      <c r="F248" s="180">
        <v>8063</v>
      </c>
      <c r="G248" s="180">
        <v>5571</v>
      </c>
      <c r="H248" s="180">
        <v>4071</v>
      </c>
      <c r="I248" s="180">
        <v>2586</v>
      </c>
      <c r="J248" s="180">
        <v>1331</v>
      </c>
      <c r="K248" s="193">
        <v>43704</v>
      </c>
      <c r="L248" s="39"/>
    </row>
    <row r="249" spans="2:12" ht="15" thickBot="1" x14ac:dyDescent="0.25">
      <c r="B249" s="899"/>
      <c r="C249" s="179" t="s">
        <v>6</v>
      </c>
      <c r="D249" s="180">
        <v>9592</v>
      </c>
      <c r="E249" s="180">
        <v>6262</v>
      </c>
      <c r="F249" s="180">
        <v>7118</v>
      </c>
      <c r="G249" s="180">
        <v>4990</v>
      </c>
      <c r="H249" s="180">
        <v>2737</v>
      </c>
      <c r="I249" s="180">
        <v>3309</v>
      </c>
      <c r="J249" s="180">
        <v>1185</v>
      </c>
      <c r="K249" s="193">
        <v>35193</v>
      </c>
      <c r="L249" s="39"/>
    </row>
    <row r="250" spans="2:12" ht="15" thickBot="1" x14ac:dyDescent="0.25">
      <c r="B250" s="900"/>
      <c r="C250" s="179" t="s">
        <v>90</v>
      </c>
      <c r="D250" s="737">
        <v>23188</v>
      </c>
      <c r="E250" s="838">
        <v>14748</v>
      </c>
      <c r="F250" s="838">
        <v>15181</v>
      </c>
      <c r="G250" s="838">
        <v>10561</v>
      </c>
      <c r="H250" s="838">
        <v>6808</v>
      </c>
      <c r="I250" s="838">
        <v>5895</v>
      </c>
      <c r="J250" s="838">
        <v>2516</v>
      </c>
      <c r="K250" s="839">
        <v>78897</v>
      </c>
      <c r="L250" s="39"/>
    </row>
    <row r="251" spans="2:12" ht="15" thickBot="1" x14ac:dyDescent="0.25">
      <c r="B251" s="910" t="s">
        <v>168</v>
      </c>
      <c r="C251" s="179" t="s">
        <v>5</v>
      </c>
      <c r="D251" s="180">
        <v>89506</v>
      </c>
      <c r="E251" s="180">
        <v>62077</v>
      </c>
      <c r="F251" s="180">
        <v>56730</v>
      </c>
      <c r="G251" s="180">
        <v>43458</v>
      </c>
      <c r="H251" s="180">
        <v>35642</v>
      </c>
      <c r="I251" s="180">
        <v>11728</v>
      </c>
      <c r="J251" s="180">
        <v>5085</v>
      </c>
      <c r="K251" s="193">
        <v>304226</v>
      </c>
      <c r="L251" s="38"/>
    </row>
    <row r="252" spans="2:12" ht="15" thickBot="1" x14ac:dyDescent="0.25">
      <c r="B252" s="899"/>
      <c r="C252" s="179" t="s">
        <v>6</v>
      </c>
      <c r="D252" s="180">
        <v>54000</v>
      </c>
      <c r="E252" s="180">
        <v>39777</v>
      </c>
      <c r="F252" s="180">
        <v>36954</v>
      </c>
      <c r="G252" s="180">
        <v>28647</v>
      </c>
      <c r="H252" s="180">
        <v>19594</v>
      </c>
      <c r="I252" s="180">
        <v>9427</v>
      </c>
      <c r="J252" s="180">
        <v>3144</v>
      </c>
      <c r="K252" s="193">
        <v>191543</v>
      </c>
      <c r="L252" s="38"/>
    </row>
    <row r="253" spans="2:12" ht="14.25" x14ac:dyDescent="0.2">
      <c r="B253" s="899"/>
      <c r="C253" s="396" t="s">
        <v>90</v>
      </c>
      <c r="D253" s="399">
        <v>143506</v>
      </c>
      <c r="E253" s="400">
        <v>101854</v>
      </c>
      <c r="F253" s="400">
        <v>93684</v>
      </c>
      <c r="G253" s="400">
        <v>72105</v>
      </c>
      <c r="H253" s="400">
        <v>55236</v>
      </c>
      <c r="I253" s="400">
        <v>21155</v>
      </c>
      <c r="J253" s="400">
        <v>8229</v>
      </c>
      <c r="K253" s="401">
        <v>495769</v>
      </c>
      <c r="L253" s="38"/>
    </row>
    <row r="254" spans="2:12" x14ac:dyDescent="0.2">
      <c r="B254" s="40"/>
      <c r="C254" s="41"/>
      <c r="D254" s="41"/>
      <c r="E254" s="41"/>
      <c r="F254" s="41"/>
      <c r="G254" s="41"/>
      <c r="H254" s="41"/>
      <c r="I254" s="41"/>
      <c r="J254" s="41"/>
      <c r="K254" s="41"/>
      <c r="L254" s="40"/>
    </row>
    <row r="255" spans="2:12" ht="18.75" x14ac:dyDescent="0.25">
      <c r="B255" s="363" t="s">
        <v>730</v>
      </c>
      <c r="C255" s="45"/>
      <c r="D255" s="45"/>
      <c r="E255" s="45"/>
      <c r="F255" s="45"/>
      <c r="G255" s="45"/>
      <c r="H255" s="45"/>
      <c r="I255" s="45"/>
      <c r="J255" s="45"/>
      <c r="K255" s="41"/>
      <c r="L255" s="41"/>
    </row>
    <row r="256" spans="2:12" ht="13.5" thickBot="1" x14ac:dyDescent="0.25">
      <c r="B256" s="755" t="s">
        <v>160</v>
      </c>
      <c r="C256" s="354" t="s">
        <v>161</v>
      </c>
      <c r="D256" s="354" t="s">
        <v>162</v>
      </c>
      <c r="E256" s="354" t="s">
        <v>163</v>
      </c>
      <c r="F256" s="395" t="s">
        <v>164</v>
      </c>
      <c r="G256" s="354" t="s">
        <v>165</v>
      </c>
      <c r="H256" s="354" t="s">
        <v>166</v>
      </c>
      <c r="I256" s="755" t="s">
        <v>167</v>
      </c>
      <c r="J256" s="355" t="s">
        <v>168</v>
      </c>
      <c r="K256" s="41"/>
      <c r="L256" s="41"/>
    </row>
    <row r="257" spans="2:12" ht="13.5" thickBot="1" x14ac:dyDescent="0.25">
      <c r="B257" s="397" t="s">
        <v>169</v>
      </c>
      <c r="C257" s="180">
        <v>43351</v>
      </c>
      <c r="D257" s="180">
        <v>30141</v>
      </c>
      <c r="E257" s="180">
        <v>27585</v>
      </c>
      <c r="F257" s="180">
        <v>20638</v>
      </c>
      <c r="G257" s="180">
        <v>13601</v>
      </c>
      <c r="H257" s="180">
        <v>7649</v>
      </c>
      <c r="I257" s="180">
        <v>2645</v>
      </c>
      <c r="J257" s="193">
        <v>145610</v>
      </c>
      <c r="K257" s="41"/>
      <c r="L257" s="41"/>
    </row>
    <row r="258" spans="2:12" ht="13.5" thickBot="1" x14ac:dyDescent="0.25">
      <c r="B258" s="397" t="s">
        <v>170</v>
      </c>
      <c r="C258" s="180">
        <v>5473</v>
      </c>
      <c r="D258" s="180">
        <v>4877</v>
      </c>
      <c r="E258" s="180">
        <v>4435</v>
      </c>
      <c r="F258" s="180">
        <v>3663</v>
      </c>
      <c r="G258" s="180">
        <v>2825</v>
      </c>
      <c r="H258" s="180">
        <v>997</v>
      </c>
      <c r="I258" s="180">
        <v>246</v>
      </c>
      <c r="J258" s="193">
        <v>22516</v>
      </c>
      <c r="K258" s="41"/>
      <c r="L258" s="41"/>
    </row>
    <row r="259" spans="2:12" ht="26.25" thickBot="1" x14ac:dyDescent="0.25">
      <c r="B259" s="397" t="s">
        <v>171</v>
      </c>
      <c r="C259" s="180">
        <v>5176</v>
      </c>
      <c r="D259" s="180">
        <v>4759</v>
      </c>
      <c r="E259" s="180">
        <v>4934</v>
      </c>
      <c r="F259" s="180">
        <v>4346</v>
      </c>
      <c r="G259" s="180">
        <v>3168</v>
      </c>
      <c r="H259" s="180">
        <v>781</v>
      </c>
      <c r="I259" s="180">
        <v>253</v>
      </c>
      <c r="J259" s="193">
        <v>23417</v>
      </c>
      <c r="K259" s="41"/>
      <c r="L259" s="41"/>
    </row>
    <row r="260" spans="2:12" x14ac:dyDescent="0.2">
      <c r="B260" s="398" t="s">
        <v>90</v>
      </c>
      <c r="C260" s="399">
        <v>54000</v>
      </c>
      <c r="D260" s="400">
        <v>39777</v>
      </c>
      <c r="E260" s="400">
        <v>36954</v>
      </c>
      <c r="F260" s="400">
        <v>28647</v>
      </c>
      <c r="G260" s="400">
        <v>19594</v>
      </c>
      <c r="H260" s="400">
        <v>9427</v>
      </c>
      <c r="I260" s="400">
        <v>3144</v>
      </c>
      <c r="J260" s="401">
        <v>191543</v>
      </c>
      <c r="K260" s="41"/>
      <c r="L260" s="41"/>
    </row>
    <row r="261" spans="2:12" x14ac:dyDescent="0.2">
      <c r="B261" s="41"/>
      <c r="C261" s="41"/>
      <c r="D261" s="42"/>
      <c r="E261" s="40"/>
      <c r="F261" s="41"/>
      <c r="G261" s="41"/>
      <c r="H261" s="42"/>
      <c r="I261" s="40"/>
      <c r="J261" s="41"/>
      <c r="K261" s="41"/>
      <c r="L261" s="41"/>
    </row>
    <row r="262" spans="2:12" ht="15.75" x14ac:dyDescent="0.25">
      <c r="B262" s="363" t="s">
        <v>731</v>
      </c>
      <c r="C262" s="47"/>
      <c r="D262" s="47"/>
      <c r="E262" s="47"/>
      <c r="F262" s="47"/>
      <c r="G262" s="47"/>
      <c r="H262" s="47"/>
      <c r="I262" s="47"/>
      <c r="J262" s="47"/>
      <c r="K262" s="41"/>
      <c r="L262" s="41"/>
    </row>
    <row r="263" spans="2:12" ht="13.5" thickBot="1" x14ac:dyDescent="0.25">
      <c r="B263" s="755" t="s">
        <v>160</v>
      </c>
      <c r="C263" s="354" t="s">
        <v>161</v>
      </c>
      <c r="D263" s="354" t="s">
        <v>162</v>
      </c>
      <c r="E263" s="354" t="s">
        <v>163</v>
      </c>
      <c r="F263" s="395" t="s">
        <v>164</v>
      </c>
      <c r="G263" s="354" t="s">
        <v>165</v>
      </c>
      <c r="H263" s="354" t="s">
        <v>166</v>
      </c>
      <c r="I263" s="755" t="s">
        <v>167</v>
      </c>
      <c r="J263" s="355" t="s">
        <v>168</v>
      </c>
      <c r="K263" s="40"/>
      <c r="L263" s="41"/>
    </row>
    <row r="264" spans="2:12" ht="13.5" thickBot="1" x14ac:dyDescent="0.25">
      <c r="B264" s="397" t="s">
        <v>169</v>
      </c>
      <c r="C264" s="180">
        <v>75494</v>
      </c>
      <c r="D264" s="180">
        <v>49996</v>
      </c>
      <c r="E264" s="180">
        <v>44920</v>
      </c>
      <c r="F264" s="180">
        <v>32954</v>
      </c>
      <c r="G264" s="180">
        <v>26530</v>
      </c>
      <c r="H264" s="180">
        <v>9713</v>
      </c>
      <c r="I264" s="180">
        <v>4072</v>
      </c>
      <c r="J264" s="193">
        <v>243679</v>
      </c>
      <c r="K264" s="40"/>
      <c r="L264" s="41"/>
    </row>
    <row r="265" spans="2:12" ht="13.5" thickBot="1" x14ac:dyDescent="0.25">
      <c r="B265" s="397" t="s">
        <v>170</v>
      </c>
      <c r="C265" s="180">
        <v>9298</v>
      </c>
      <c r="D265" s="180">
        <v>8131</v>
      </c>
      <c r="E265" s="180">
        <v>7457</v>
      </c>
      <c r="F265" s="180">
        <v>6469</v>
      </c>
      <c r="G265" s="180">
        <v>5581</v>
      </c>
      <c r="H265" s="180">
        <v>1293</v>
      </c>
      <c r="I265" s="180">
        <v>647</v>
      </c>
      <c r="J265" s="193">
        <v>38876</v>
      </c>
      <c r="K265" s="40"/>
      <c r="L265" s="41"/>
    </row>
    <row r="266" spans="2:12" ht="26.25" thickBot="1" x14ac:dyDescent="0.25">
      <c r="B266" s="397" t="s">
        <v>171</v>
      </c>
      <c r="C266" s="180">
        <v>4714</v>
      </c>
      <c r="D266" s="180">
        <v>3950</v>
      </c>
      <c r="E266" s="180">
        <v>4353</v>
      </c>
      <c r="F266" s="180">
        <v>4035</v>
      </c>
      <c r="G266" s="180">
        <v>3531</v>
      </c>
      <c r="H266" s="180">
        <v>722</v>
      </c>
      <c r="I266" s="180">
        <v>366</v>
      </c>
      <c r="J266" s="193">
        <v>21671</v>
      </c>
      <c r="K266" s="40"/>
      <c r="L266" s="41"/>
    </row>
    <row r="267" spans="2:12" x14ac:dyDescent="0.2">
      <c r="B267" s="398" t="s">
        <v>90</v>
      </c>
      <c r="C267" s="399">
        <v>89506</v>
      </c>
      <c r="D267" s="400">
        <v>62077</v>
      </c>
      <c r="E267" s="400">
        <v>56730</v>
      </c>
      <c r="F267" s="400">
        <v>43458</v>
      </c>
      <c r="G267" s="400">
        <v>35642</v>
      </c>
      <c r="H267" s="400">
        <v>11728</v>
      </c>
      <c r="I267" s="400">
        <v>5085</v>
      </c>
      <c r="J267" s="401">
        <v>304226</v>
      </c>
      <c r="K267" s="40"/>
      <c r="L267" s="40"/>
    </row>
    <row r="268" spans="2:12" x14ac:dyDescent="0.2">
      <c r="B268" s="41"/>
      <c r="C268" s="41"/>
      <c r="D268" s="42"/>
      <c r="E268" s="40"/>
      <c r="F268" s="41"/>
      <c r="G268" s="41"/>
      <c r="H268" s="42"/>
      <c r="I268" s="40"/>
      <c r="J268" s="41"/>
      <c r="K268" s="40"/>
      <c r="L268" s="40"/>
    </row>
    <row r="269" spans="2:12" ht="15.75" x14ac:dyDescent="0.25">
      <c r="B269" s="363" t="s">
        <v>732</v>
      </c>
      <c r="C269" s="48"/>
      <c r="D269" s="48"/>
      <c r="E269" s="48"/>
      <c r="F269" s="48"/>
      <c r="G269" s="48"/>
      <c r="H269" s="48"/>
      <c r="I269" s="48"/>
      <c r="J269" s="48"/>
      <c r="K269" s="40"/>
      <c r="L269" s="40"/>
    </row>
    <row r="270" spans="2:12" ht="13.5" thickBot="1" x14ac:dyDescent="0.25">
      <c r="B270" s="755" t="s">
        <v>160</v>
      </c>
      <c r="C270" s="354" t="s">
        <v>161</v>
      </c>
      <c r="D270" s="354" t="s">
        <v>162</v>
      </c>
      <c r="E270" s="354" t="s">
        <v>163</v>
      </c>
      <c r="F270" s="395" t="s">
        <v>164</v>
      </c>
      <c r="G270" s="354" t="s">
        <v>165</v>
      </c>
      <c r="H270" s="354" t="s">
        <v>166</v>
      </c>
      <c r="I270" s="755" t="s">
        <v>167</v>
      </c>
      <c r="J270" s="355" t="s">
        <v>168</v>
      </c>
      <c r="K270" s="40"/>
      <c r="L270" s="40"/>
    </row>
    <row r="271" spans="2:12" ht="13.5" thickBot="1" x14ac:dyDescent="0.25">
      <c r="B271" s="397" t="s">
        <v>169</v>
      </c>
      <c r="C271" s="180">
        <v>118845</v>
      </c>
      <c r="D271" s="180">
        <v>80137</v>
      </c>
      <c r="E271" s="180">
        <v>72505</v>
      </c>
      <c r="F271" s="180">
        <v>53592</v>
      </c>
      <c r="G271" s="180">
        <v>40131</v>
      </c>
      <c r="H271" s="180">
        <v>17362</v>
      </c>
      <c r="I271" s="180">
        <v>6717</v>
      </c>
      <c r="J271" s="193">
        <v>389289</v>
      </c>
      <c r="K271" s="40"/>
      <c r="L271" s="40"/>
    </row>
    <row r="272" spans="2:12" ht="13.5" thickBot="1" x14ac:dyDescent="0.25">
      <c r="B272" s="397" t="s">
        <v>170</v>
      </c>
      <c r="C272" s="180">
        <v>14771</v>
      </c>
      <c r="D272" s="180">
        <v>13008</v>
      </c>
      <c r="E272" s="180">
        <v>11892</v>
      </c>
      <c r="F272" s="180">
        <v>10132</v>
      </c>
      <c r="G272" s="180">
        <v>8406</v>
      </c>
      <c r="H272" s="180">
        <v>2290</v>
      </c>
      <c r="I272" s="180">
        <v>893</v>
      </c>
      <c r="J272" s="193">
        <v>61392</v>
      </c>
      <c r="K272" s="40"/>
      <c r="L272" s="40"/>
    </row>
    <row r="273" spans="2:19" ht="26.25" thickBot="1" x14ac:dyDescent="0.25">
      <c r="B273" s="397" t="s">
        <v>171</v>
      </c>
      <c r="C273" s="180">
        <v>9890</v>
      </c>
      <c r="D273" s="180">
        <v>8709</v>
      </c>
      <c r="E273" s="180">
        <v>9287</v>
      </c>
      <c r="F273" s="180">
        <v>8381</v>
      </c>
      <c r="G273" s="180">
        <v>6699</v>
      </c>
      <c r="H273" s="180">
        <v>1503</v>
      </c>
      <c r="I273" s="180">
        <v>619</v>
      </c>
      <c r="J273" s="193">
        <v>45088</v>
      </c>
      <c r="K273" s="43"/>
      <c r="L273" s="43"/>
    </row>
    <row r="274" spans="2:19" x14ac:dyDescent="0.2">
      <c r="B274" s="398" t="s">
        <v>90</v>
      </c>
      <c r="C274" s="399">
        <v>143506</v>
      </c>
      <c r="D274" s="400">
        <v>101854</v>
      </c>
      <c r="E274" s="400">
        <v>93684</v>
      </c>
      <c r="F274" s="400">
        <v>72105</v>
      </c>
      <c r="G274" s="400">
        <v>55236</v>
      </c>
      <c r="H274" s="400">
        <v>21155</v>
      </c>
      <c r="I274" s="400">
        <v>8229</v>
      </c>
      <c r="J274" s="401">
        <v>495769</v>
      </c>
      <c r="K274" s="44"/>
      <c r="L274" s="44"/>
    </row>
    <row r="276" spans="2:19" ht="18.75" x14ac:dyDescent="0.25">
      <c r="B276" s="21" t="s">
        <v>733</v>
      </c>
      <c r="C276" s="45"/>
      <c r="D276" s="45"/>
      <c r="E276" s="45"/>
      <c r="F276" s="45"/>
      <c r="G276" s="45"/>
      <c r="H276" s="45"/>
      <c r="I276" s="45"/>
      <c r="J276" s="45"/>
      <c r="K276" s="45"/>
      <c r="L276" s="21" t="s">
        <v>738</v>
      </c>
      <c r="M276" s="50"/>
      <c r="N276" s="50"/>
      <c r="O276" s="51"/>
      <c r="P276" s="51"/>
      <c r="Q276" s="51"/>
      <c r="R276" s="51"/>
      <c r="S276" s="51"/>
    </row>
    <row r="277" spans="2:19" ht="13.5" thickBot="1" x14ac:dyDescent="0.25">
      <c r="B277" s="755" t="s">
        <v>97</v>
      </c>
      <c r="C277" s="354" t="s">
        <v>161</v>
      </c>
      <c r="D277" s="354" t="s">
        <v>162</v>
      </c>
      <c r="E277" s="354" t="s">
        <v>163</v>
      </c>
      <c r="F277" s="395" t="s">
        <v>164</v>
      </c>
      <c r="G277" s="354" t="s">
        <v>165</v>
      </c>
      <c r="H277" s="354" t="s">
        <v>166</v>
      </c>
      <c r="I277" s="755" t="s">
        <v>167</v>
      </c>
      <c r="J277" s="355" t="s">
        <v>168</v>
      </c>
      <c r="K277" s="154"/>
      <c r="L277" s="674" t="s">
        <v>161</v>
      </c>
      <c r="M277" s="354" t="s">
        <v>162</v>
      </c>
      <c r="N277" s="354" t="s">
        <v>163</v>
      </c>
      <c r="O277" s="395" t="s">
        <v>164</v>
      </c>
      <c r="P277" s="354" t="s">
        <v>165</v>
      </c>
      <c r="Q277" s="354" t="s">
        <v>166</v>
      </c>
      <c r="R277" s="755" t="s">
        <v>167</v>
      </c>
      <c r="S277" s="355" t="s">
        <v>168</v>
      </c>
    </row>
    <row r="278" spans="2:19" ht="13.5" thickBot="1" x14ac:dyDescent="0.25">
      <c r="B278" s="397" t="s">
        <v>132</v>
      </c>
      <c r="C278" s="180">
        <v>2159</v>
      </c>
      <c r="D278" s="180">
        <v>1643</v>
      </c>
      <c r="E278" s="180">
        <v>1518</v>
      </c>
      <c r="F278" s="180">
        <v>1375</v>
      </c>
      <c r="G278" s="180">
        <v>871</v>
      </c>
      <c r="H278" s="182">
        <v>331</v>
      </c>
      <c r="I278" s="180">
        <v>123</v>
      </c>
      <c r="J278" s="193">
        <v>8020</v>
      </c>
      <c r="K278" s="154"/>
      <c r="L278" s="403">
        <f t="shared" ref="L278:L288" si="25">C278/J278</f>
        <v>0.26920199501246883</v>
      </c>
      <c r="M278" s="181">
        <f t="shared" ref="M278:M288" si="26">D278/J278</f>
        <v>0.20486284289276807</v>
      </c>
      <c r="N278" s="181">
        <f t="shared" ref="N278:N288" si="27">E278/J278</f>
        <v>0.18927680798004987</v>
      </c>
      <c r="O278" s="181">
        <f t="shared" ref="O278:O288" si="28">F278/J278</f>
        <v>0.17144638403990026</v>
      </c>
      <c r="P278" s="181">
        <f t="shared" ref="P278:P288" si="29">G278/J278</f>
        <v>0.10860349127182045</v>
      </c>
      <c r="Q278" s="184">
        <f t="shared" ref="Q278:Q288" si="30">H278/J278</f>
        <v>4.1271820448877804E-2</v>
      </c>
      <c r="R278" s="181">
        <f t="shared" ref="R278:R288" si="31">I278/J278</f>
        <v>1.5336658354114713E-2</v>
      </c>
      <c r="S278" s="391">
        <f t="shared" ref="S278:S288" si="32">SUM(L278:R278)</f>
        <v>1</v>
      </c>
    </row>
    <row r="279" spans="2:19" ht="13.5" thickBot="1" x14ac:dyDescent="0.25">
      <c r="B279" s="397" t="s">
        <v>133</v>
      </c>
      <c r="C279" s="180">
        <v>5052</v>
      </c>
      <c r="D279" s="180">
        <v>3105</v>
      </c>
      <c r="E279" s="180">
        <v>2718</v>
      </c>
      <c r="F279" s="180">
        <v>2094</v>
      </c>
      <c r="G279" s="180">
        <v>1243</v>
      </c>
      <c r="H279" s="182">
        <v>652</v>
      </c>
      <c r="I279" s="180">
        <v>220</v>
      </c>
      <c r="J279" s="193">
        <v>15084</v>
      </c>
      <c r="K279" s="59"/>
      <c r="L279" s="403">
        <f t="shared" si="25"/>
        <v>0.3349244232299125</v>
      </c>
      <c r="M279" s="181">
        <f t="shared" si="26"/>
        <v>0.2058472553699284</v>
      </c>
      <c r="N279" s="181">
        <f t="shared" si="27"/>
        <v>0.18019093078758949</v>
      </c>
      <c r="O279" s="181">
        <f t="shared" si="28"/>
        <v>0.13882259347653142</v>
      </c>
      <c r="P279" s="181">
        <f t="shared" si="29"/>
        <v>8.2405197560328824E-2</v>
      </c>
      <c r="Q279" s="184">
        <f t="shared" si="30"/>
        <v>4.3224608857067089E-2</v>
      </c>
      <c r="R279" s="181">
        <f t="shared" si="31"/>
        <v>1.458499071864227E-2</v>
      </c>
      <c r="S279" s="391">
        <f t="shared" si="32"/>
        <v>1</v>
      </c>
    </row>
    <row r="280" spans="2:19" ht="13.5" thickBot="1" x14ac:dyDescent="0.25">
      <c r="B280" s="397" t="s">
        <v>134</v>
      </c>
      <c r="C280" s="180">
        <v>10922</v>
      </c>
      <c r="D280" s="180">
        <v>7884</v>
      </c>
      <c r="E280" s="180">
        <v>6982</v>
      </c>
      <c r="F280" s="180">
        <v>6244</v>
      </c>
      <c r="G280" s="180">
        <v>3817</v>
      </c>
      <c r="H280" s="182">
        <v>1635</v>
      </c>
      <c r="I280" s="180">
        <v>694</v>
      </c>
      <c r="J280" s="193">
        <v>38178</v>
      </c>
      <c r="K280" s="52"/>
      <c r="L280" s="403">
        <f t="shared" si="25"/>
        <v>0.28608098905128609</v>
      </c>
      <c r="M280" s="181">
        <f t="shared" si="26"/>
        <v>0.2065063649222065</v>
      </c>
      <c r="N280" s="181">
        <f t="shared" si="27"/>
        <v>0.18288019278118289</v>
      </c>
      <c r="O280" s="181">
        <f t="shared" si="28"/>
        <v>0.16354968830216354</v>
      </c>
      <c r="P280" s="181">
        <f t="shared" si="29"/>
        <v>9.9979045523599985E-2</v>
      </c>
      <c r="Q280" s="184">
        <f t="shared" si="30"/>
        <v>4.2825711142542827E-2</v>
      </c>
      <c r="R280" s="181">
        <f t="shared" si="31"/>
        <v>1.8178008277018178E-2</v>
      </c>
      <c r="S280" s="391">
        <f t="shared" si="32"/>
        <v>1</v>
      </c>
    </row>
    <row r="281" spans="2:19" ht="13.5" thickBot="1" x14ac:dyDescent="0.25">
      <c r="B281" s="397" t="s">
        <v>135</v>
      </c>
      <c r="C281" s="180">
        <v>7328</v>
      </c>
      <c r="D281" s="180">
        <v>5800</v>
      </c>
      <c r="E281" s="180">
        <v>5422</v>
      </c>
      <c r="F281" s="180">
        <v>4377</v>
      </c>
      <c r="G281" s="180">
        <v>3273</v>
      </c>
      <c r="H281" s="182">
        <v>1286</v>
      </c>
      <c r="I281" s="180">
        <v>498</v>
      </c>
      <c r="J281" s="193">
        <v>27984</v>
      </c>
      <c r="K281" s="52"/>
      <c r="L281" s="403">
        <f t="shared" si="25"/>
        <v>0.26186392224128074</v>
      </c>
      <c r="M281" s="181">
        <f t="shared" si="26"/>
        <v>0.20726129216695255</v>
      </c>
      <c r="N281" s="181">
        <f t="shared" si="27"/>
        <v>0.19375357347055461</v>
      </c>
      <c r="O281" s="181">
        <f t="shared" si="28"/>
        <v>0.15641080617495712</v>
      </c>
      <c r="P281" s="181">
        <f t="shared" si="29"/>
        <v>0.11695969125214409</v>
      </c>
      <c r="Q281" s="184">
        <f t="shared" si="30"/>
        <v>4.5954831332189826E-2</v>
      </c>
      <c r="R281" s="181">
        <f t="shared" si="31"/>
        <v>1.7795883361921099E-2</v>
      </c>
      <c r="S281" s="391">
        <f t="shared" si="32"/>
        <v>1</v>
      </c>
    </row>
    <row r="282" spans="2:19" ht="13.5" thickBot="1" x14ac:dyDescent="0.25">
      <c r="B282" s="397" t="s">
        <v>136</v>
      </c>
      <c r="C282" s="180">
        <v>2950</v>
      </c>
      <c r="D282" s="180">
        <v>2044</v>
      </c>
      <c r="E282" s="180">
        <v>2291</v>
      </c>
      <c r="F282" s="180">
        <v>1445</v>
      </c>
      <c r="G282" s="180">
        <v>1170</v>
      </c>
      <c r="H282" s="182">
        <v>493</v>
      </c>
      <c r="I282" s="180">
        <v>178</v>
      </c>
      <c r="J282" s="193">
        <v>10571</v>
      </c>
      <c r="K282" s="52"/>
      <c r="L282" s="403">
        <f t="shared" si="25"/>
        <v>0.27906536751489924</v>
      </c>
      <c r="M282" s="181">
        <f t="shared" si="26"/>
        <v>0.19335919023744205</v>
      </c>
      <c r="N282" s="181">
        <f t="shared" si="27"/>
        <v>0.21672500236496073</v>
      </c>
      <c r="O282" s="181">
        <f t="shared" si="28"/>
        <v>0.13669473086746761</v>
      </c>
      <c r="P282" s="181">
        <f t="shared" si="29"/>
        <v>0.11068016270929902</v>
      </c>
      <c r="Q282" s="184">
        <f t="shared" si="30"/>
        <v>4.6637025825371298E-2</v>
      </c>
      <c r="R282" s="181">
        <f t="shared" si="31"/>
        <v>1.6838520480560022E-2</v>
      </c>
      <c r="S282" s="391">
        <f t="shared" si="32"/>
        <v>1</v>
      </c>
    </row>
    <row r="283" spans="2:19" ht="13.5" thickBot="1" x14ac:dyDescent="0.25">
      <c r="B283" s="397" t="s">
        <v>137</v>
      </c>
      <c r="C283" s="180">
        <v>7932</v>
      </c>
      <c r="D283" s="180">
        <v>6664</v>
      </c>
      <c r="E283" s="180">
        <v>6188</v>
      </c>
      <c r="F283" s="180">
        <v>4955</v>
      </c>
      <c r="G283" s="180">
        <v>3780</v>
      </c>
      <c r="H283" s="182">
        <v>1752</v>
      </c>
      <c r="I283" s="180">
        <v>616</v>
      </c>
      <c r="J283" s="193">
        <v>31887</v>
      </c>
      <c r="K283" s="52"/>
      <c r="L283" s="403">
        <f t="shared" si="25"/>
        <v>0.24875341048076019</v>
      </c>
      <c r="M283" s="181">
        <f t="shared" si="26"/>
        <v>0.20898798883557562</v>
      </c>
      <c r="N283" s="181">
        <f t="shared" si="27"/>
        <v>0.19406027534732023</v>
      </c>
      <c r="O283" s="181">
        <f t="shared" si="28"/>
        <v>0.15539247969391914</v>
      </c>
      <c r="P283" s="181">
        <f t="shared" si="29"/>
        <v>0.11854360711261643</v>
      </c>
      <c r="Q283" s="184">
        <f t="shared" si="30"/>
        <v>5.4944021074419043E-2</v>
      </c>
      <c r="R283" s="181">
        <f t="shared" si="31"/>
        <v>1.9318217455389343E-2</v>
      </c>
      <c r="S283" s="391">
        <f t="shared" si="32"/>
        <v>1.0000000000000002</v>
      </c>
    </row>
    <row r="284" spans="2:19" ht="13.5" thickBot="1" x14ac:dyDescent="0.25">
      <c r="B284" s="397" t="s">
        <v>24</v>
      </c>
      <c r="C284" s="180">
        <v>3650</v>
      </c>
      <c r="D284" s="180">
        <v>2968</v>
      </c>
      <c r="E284" s="180">
        <v>3081</v>
      </c>
      <c r="F284" s="180">
        <v>2052</v>
      </c>
      <c r="G284" s="180">
        <v>1659</v>
      </c>
      <c r="H284" s="182">
        <v>989</v>
      </c>
      <c r="I284" s="180">
        <v>143</v>
      </c>
      <c r="J284" s="193">
        <v>14542</v>
      </c>
      <c r="K284" s="52"/>
      <c r="L284" s="403">
        <f t="shared" si="25"/>
        <v>0.25099711181405582</v>
      </c>
      <c r="M284" s="181">
        <f t="shared" si="26"/>
        <v>0.20409847338742951</v>
      </c>
      <c r="N284" s="181">
        <f t="shared" si="27"/>
        <v>0.21186906890386467</v>
      </c>
      <c r="O284" s="181">
        <f t="shared" si="28"/>
        <v>0.14110851327190208</v>
      </c>
      <c r="P284" s="181">
        <f t="shared" si="29"/>
        <v>0.11408334479438867</v>
      </c>
      <c r="Q284" s="184">
        <f t="shared" si="30"/>
        <v>6.8009902351808552E-2</v>
      </c>
      <c r="R284" s="181">
        <f t="shared" si="31"/>
        <v>9.8335854765506815E-3</v>
      </c>
      <c r="S284" s="391">
        <f t="shared" si="32"/>
        <v>1</v>
      </c>
    </row>
    <row r="285" spans="2:19" ht="13.5" thickBot="1" x14ac:dyDescent="0.25">
      <c r="B285" s="397" t="s">
        <v>138</v>
      </c>
      <c r="C285" s="180">
        <v>1809</v>
      </c>
      <c r="D285" s="180">
        <v>1618</v>
      </c>
      <c r="E285" s="180">
        <v>1705</v>
      </c>
      <c r="F285" s="180">
        <v>1129</v>
      </c>
      <c r="G285" s="180">
        <v>995</v>
      </c>
      <c r="H285" s="182">
        <v>630</v>
      </c>
      <c r="I285" s="180">
        <v>91</v>
      </c>
      <c r="J285" s="193">
        <v>7977</v>
      </c>
      <c r="K285" s="52"/>
      <c r="L285" s="403">
        <f t="shared" si="25"/>
        <v>0.22677698382850695</v>
      </c>
      <c r="M285" s="181">
        <f t="shared" si="26"/>
        <v>0.20283314529271657</v>
      </c>
      <c r="N285" s="181">
        <f t="shared" si="27"/>
        <v>0.2137395010655635</v>
      </c>
      <c r="O285" s="181">
        <f t="shared" si="28"/>
        <v>0.14153190422464584</v>
      </c>
      <c r="P285" s="181">
        <f t="shared" si="29"/>
        <v>0.12473360912623793</v>
      </c>
      <c r="Q285" s="184">
        <f t="shared" si="30"/>
        <v>7.8977059044753661E-2</v>
      </c>
      <c r="R285" s="181">
        <f t="shared" si="31"/>
        <v>1.140779741757553E-2</v>
      </c>
      <c r="S285" s="391">
        <f t="shared" si="32"/>
        <v>0.99999999999999989</v>
      </c>
    </row>
    <row r="286" spans="2:19" ht="13.5" thickBot="1" x14ac:dyDescent="0.25">
      <c r="B286" s="397" t="s">
        <v>26</v>
      </c>
      <c r="C286" s="180">
        <v>12070</v>
      </c>
      <c r="D286" s="180">
        <v>7927</v>
      </c>
      <c r="E286" s="180">
        <v>6921</v>
      </c>
      <c r="F286" s="180">
        <v>4847</v>
      </c>
      <c r="G286" s="180">
        <v>2714</v>
      </c>
      <c r="H286" s="182">
        <v>1613</v>
      </c>
      <c r="I286" s="180">
        <v>569</v>
      </c>
      <c r="J286" s="193">
        <v>36661</v>
      </c>
      <c r="K286" s="154"/>
      <c r="L286" s="403">
        <f t="shared" si="25"/>
        <v>0.32923269959902896</v>
      </c>
      <c r="M286" s="181">
        <f t="shared" si="26"/>
        <v>0.21622432557758928</v>
      </c>
      <c r="N286" s="181">
        <f t="shared" si="27"/>
        <v>0.18878372112053682</v>
      </c>
      <c r="O286" s="181">
        <f t="shared" si="28"/>
        <v>0.13221134175281635</v>
      </c>
      <c r="P286" s="181">
        <f t="shared" si="29"/>
        <v>7.4029622759881078E-2</v>
      </c>
      <c r="Q286" s="184">
        <f t="shared" si="30"/>
        <v>4.399770873680478E-2</v>
      </c>
      <c r="R286" s="181">
        <f t="shared" si="31"/>
        <v>1.5520580453342789E-2</v>
      </c>
      <c r="S286" s="391">
        <f t="shared" si="32"/>
        <v>1</v>
      </c>
    </row>
    <row r="287" spans="2:19" ht="13.5" thickBot="1" x14ac:dyDescent="0.25">
      <c r="B287" s="397" t="s">
        <v>172</v>
      </c>
      <c r="C287" s="180">
        <v>128</v>
      </c>
      <c r="D287" s="180">
        <v>124</v>
      </c>
      <c r="E287" s="180">
        <v>128</v>
      </c>
      <c r="F287" s="180">
        <v>129</v>
      </c>
      <c r="G287" s="180">
        <v>72</v>
      </c>
      <c r="H287" s="182">
        <v>46</v>
      </c>
      <c r="I287" s="180">
        <v>12</v>
      </c>
      <c r="J287" s="193">
        <v>639</v>
      </c>
      <c r="K287" s="154"/>
      <c r="L287" s="403">
        <f t="shared" si="25"/>
        <v>0.20031298904538342</v>
      </c>
      <c r="M287" s="181">
        <f t="shared" si="26"/>
        <v>0.19405320813771518</v>
      </c>
      <c r="N287" s="181">
        <f t="shared" si="27"/>
        <v>0.20031298904538342</v>
      </c>
      <c r="O287" s="181">
        <f t="shared" si="28"/>
        <v>0.20187793427230047</v>
      </c>
      <c r="P287" s="181">
        <f t="shared" si="29"/>
        <v>0.11267605633802817</v>
      </c>
      <c r="Q287" s="184">
        <f t="shared" si="30"/>
        <v>7.1987480438184662E-2</v>
      </c>
      <c r="R287" s="181">
        <f t="shared" si="31"/>
        <v>1.8779342723004695E-2</v>
      </c>
      <c r="S287" s="391">
        <f t="shared" si="32"/>
        <v>1</v>
      </c>
    </row>
    <row r="288" spans="2:19" x14ac:dyDescent="0.2">
      <c r="B288" s="398" t="s">
        <v>168</v>
      </c>
      <c r="C288" s="400">
        <f t="shared" ref="C288:I288" si="33">SUM(C278:C287)</f>
        <v>54000</v>
      </c>
      <c r="D288" s="400">
        <f t="shared" si="33"/>
        <v>39777</v>
      </c>
      <c r="E288" s="400">
        <f t="shared" si="33"/>
        <v>36954</v>
      </c>
      <c r="F288" s="400">
        <f t="shared" si="33"/>
        <v>28647</v>
      </c>
      <c r="G288" s="400">
        <f t="shared" si="33"/>
        <v>19594</v>
      </c>
      <c r="H288" s="400">
        <f t="shared" si="33"/>
        <v>9427</v>
      </c>
      <c r="I288" s="400">
        <f t="shared" si="33"/>
        <v>3144</v>
      </c>
      <c r="J288" s="401">
        <f>SUM(C288:I288)</f>
        <v>191543</v>
      </c>
      <c r="K288" s="59"/>
      <c r="L288" s="404">
        <f t="shared" si="25"/>
        <v>0.28192103078682074</v>
      </c>
      <c r="M288" s="405">
        <f t="shared" si="26"/>
        <v>0.20766616373346977</v>
      </c>
      <c r="N288" s="405">
        <f t="shared" si="27"/>
        <v>0.19292795873511431</v>
      </c>
      <c r="O288" s="405">
        <f t="shared" si="28"/>
        <v>0.14955910683240839</v>
      </c>
      <c r="P288" s="405">
        <f t="shared" si="29"/>
        <v>0.10229556809698083</v>
      </c>
      <c r="Q288" s="405">
        <f t="shared" si="30"/>
        <v>4.9216102911617758E-2</v>
      </c>
      <c r="R288" s="405">
        <f t="shared" si="31"/>
        <v>1.6414068903588229E-2</v>
      </c>
      <c r="S288" s="406">
        <f t="shared" si="32"/>
        <v>0.99999999999999989</v>
      </c>
    </row>
    <row r="289" spans="2:19" x14ac:dyDescent="0.2">
      <c r="B289" s="54"/>
      <c r="C289" s="47"/>
      <c r="D289" s="47"/>
      <c r="E289" s="47"/>
      <c r="F289" s="47"/>
      <c r="G289" s="47"/>
      <c r="H289" s="47"/>
      <c r="I289" s="47"/>
      <c r="J289" s="47"/>
      <c r="K289" s="52"/>
      <c r="L289" s="55"/>
      <c r="M289" s="55"/>
      <c r="N289" s="55"/>
      <c r="O289" s="56"/>
      <c r="P289" s="56"/>
      <c r="Q289" s="56"/>
      <c r="R289" s="56"/>
      <c r="S289" s="56"/>
    </row>
    <row r="290" spans="2:19" ht="15.75" x14ac:dyDescent="0.25">
      <c r="B290" s="21" t="s">
        <v>734</v>
      </c>
      <c r="C290" s="47"/>
      <c r="D290" s="47"/>
      <c r="E290" s="47"/>
      <c r="F290" s="47"/>
      <c r="G290" s="47"/>
      <c r="H290" s="47"/>
      <c r="I290" s="47"/>
      <c r="J290" s="47"/>
      <c r="K290" s="52"/>
      <c r="L290" s="21" t="s">
        <v>737</v>
      </c>
      <c r="M290" s="55"/>
      <c r="N290" s="55"/>
      <c r="O290" s="56"/>
      <c r="P290" s="56"/>
      <c r="Q290" s="56"/>
      <c r="R290" s="56"/>
      <c r="S290" s="56"/>
    </row>
    <row r="291" spans="2:19" ht="13.5" thickBot="1" x14ac:dyDescent="0.25">
      <c r="B291" s="755" t="s">
        <v>97</v>
      </c>
      <c r="C291" s="354" t="s">
        <v>161</v>
      </c>
      <c r="D291" s="354" t="s">
        <v>162</v>
      </c>
      <c r="E291" s="354" t="s">
        <v>163</v>
      </c>
      <c r="F291" s="395" t="s">
        <v>164</v>
      </c>
      <c r="G291" s="354" t="s">
        <v>165</v>
      </c>
      <c r="H291" s="354" t="s">
        <v>166</v>
      </c>
      <c r="I291" s="755" t="s">
        <v>167</v>
      </c>
      <c r="J291" s="355" t="s">
        <v>168</v>
      </c>
      <c r="K291" s="154"/>
      <c r="L291" s="674" t="s">
        <v>161</v>
      </c>
      <c r="M291" s="354" t="s">
        <v>162</v>
      </c>
      <c r="N291" s="354" t="s">
        <v>163</v>
      </c>
      <c r="O291" s="395" t="s">
        <v>164</v>
      </c>
      <c r="P291" s="354" t="s">
        <v>165</v>
      </c>
      <c r="Q291" s="354" t="s">
        <v>166</v>
      </c>
      <c r="R291" s="755" t="s">
        <v>167</v>
      </c>
      <c r="S291" s="355" t="s">
        <v>168</v>
      </c>
    </row>
    <row r="292" spans="2:19" ht="13.5" thickBot="1" x14ac:dyDescent="0.25">
      <c r="B292" s="397" t="s">
        <v>132</v>
      </c>
      <c r="C292" s="180">
        <v>3392</v>
      </c>
      <c r="D292" s="180">
        <v>2572</v>
      </c>
      <c r="E292" s="180">
        <v>2240</v>
      </c>
      <c r="F292" s="180">
        <v>2197</v>
      </c>
      <c r="G292" s="180">
        <v>1723</v>
      </c>
      <c r="H292" s="182">
        <v>439</v>
      </c>
      <c r="I292" s="180">
        <v>173</v>
      </c>
      <c r="J292" s="193">
        <v>12736</v>
      </c>
      <c r="K292" s="154"/>
      <c r="L292" s="403">
        <f t="shared" ref="L292:L302" si="34">C292/J292</f>
        <v>0.26633165829145727</v>
      </c>
      <c r="M292" s="181">
        <f t="shared" ref="M292:M302" si="35">D292/J292</f>
        <v>0.20194723618090452</v>
      </c>
      <c r="N292" s="181">
        <f t="shared" ref="N292:N302" si="36">E292/J292</f>
        <v>0.17587939698492464</v>
      </c>
      <c r="O292" s="181">
        <f t="shared" ref="O292:O302" si="37">F292/J292</f>
        <v>0.17250314070351758</v>
      </c>
      <c r="P292" s="181">
        <f t="shared" ref="P292:P302" si="38">G292/J292</f>
        <v>0.13528580402010051</v>
      </c>
      <c r="Q292" s="184">
        <f t="shared" ref="Q292:Q302" si="39">H292/J292</f>
        <v>3.4469221105527637E-2</v>
      </c>
      <c r="R292" s="181">
        <f t="shared" ref="R292:R302" si="40">I292/J292</f>
        <v>1.3583542713567839E-2</v>
      </c>
      <c r="S292" s="391">
        <f t="shared" ref="S292:S302" si="41">SUM(L292:R292)</f>
        <v>1</v>
      </c>
    </row>
    <row r="293" spans="2:19" ht="13.5" thickBot="1" x14ac:dyDescent="0.25">
      <c r="B293" s="397" t="s">
        <v>133</v>
      </c>
      <c r="C293" s="180">
        <v>8339</v>
      </c>
      <c r="D293" s="180">
        <v>4813</v>
      </c>
      <c r="E293" s="180">
        <v>4405</v>
      </c>
      <c r="F293" s="180">
        <v>3252</v>
      </c>
      <c r="G293" s="180">
        <v>2513</v>
      </c>
      <c r="H293" s="182">
        <v>878</v>
      </c>
      <c r="I293" s="180">
        <v>335</v>
      </c>
      <c r="J293" s="193">
        <v>24535</v>
      </c>
      <c r="K293" s="59"/>
      <c r="L293" s="403">
        <f t="shared" si="34"/>
        <v>0.33988180150804975</v>
      </c>
      <c r="M293" s="181">
        <f t="shared" si="35"/>
        <v>0.19616873853678418</v>
      </c>
      <c r="N293" s="181">
        <f t="shared" si="36"/>
        <v>0.17953943346240064</v>
      </c>
      <c r="O293" s="181">
        <f t="shared" si="37"/>
        <v>0.13254534338699817</v>
      </c>
      <c r="P293" s="181">
        <f t="shared" si="38"/>
        <v>0.10242510699001427</v>
      </c>
      <c r="Q293" s="184">
        <f t="shared" si="39"/>
        <v>3.5785612390462601E-2</v>
      </c>
      <c r="R293" s="181">
        <f t="shared" si="40"/>
        <v>1.3653963725290402E-2</v>
      </c>
      <c r="S293" s="391">
        <f t="shared" si="41"/>
        <v>1</v>
      </c>
    </row>
    <row r="294" spans="2:19" ht="13.5" thickBot="1" x14ac:dyDescent="0.25">
      <c r="B294" s="397" t="s">
        <v>134</v>
      </c>
      <c r="C294" s="180">
        <v>17776</v>
      </c>
      <c r="D294" s="180">
        <v>12217</v>
      </c>
      <c r="E294" s="180">
        <v>10651</v>
      </c>
      <c r="F294" s="180">
        <v>9884</v>
      </c>
      <c r="G294" s="180">
        <v>6844</v>
      </c>
      <c r="H294" s="182">
        <v>1772</v>
      </c>
      <c r="I294" s="180">
        <v>1122</v>
      </c>
      <c r="J294" s="193">
        <v>60266</v>
      </c>
      <c r="K294" s="52"/>
      <c r="L294" s="403">
        <f t="shared" si="34"/>
        <v>0.29495901503335215</v>
      </c>
      <c r="M294" s="181">
        <f t="shared" si="35"/>
        <v>0.20271795041980553</v>
      </c>
      <c r="N294" s="181">
        <f t="shared" si="36"/>
        <v>0.17673314970298343</v>
      </c>
      <c r="O294" s="181">
        <f t="shared" si="37"/>
        <v>0.16400623900706865</v>
      </c>
      <c r="P294" s="181">
        <f t="shared" si="38"/>
        <v>0.11356320313277801</v>
      </c>
      <c r="Q294" s="184">
        <f t="shared" si="39"/>
        <v>2.940298012146152E-2</v>
      </c>
      <c r="R294" s="181">
        <f t="shared" si="40"/>
        <v>1.8617462582550693E-2</v>
      </c>
      <c r="S294" s="391">
        <f t="shared" si="41"/>
        <v>0.99999999999999989</v>
      </c>
    </row>
    <row r="295" spans="2:19" ht="13.5" thickBot="1" x14ac:dyDescent="0.25">
      <c r="B295" s="397" t="s">
        <v>135</v>
      </c>
      <c r="C295" s="180">
        <v>12976</v>
      </c>
      <c r="D295" s="180">
        <v>8852</v>
      </c>
      <c r="E295" s="180">
        <v>8232</v>
      </c>
      <c r="F295" s="180">
        <v>6569</v>
      </c>
      <c r="G295" s="180">
        <v>5698</v>
      </c>
      <c r="H295" s="182">
        <v>1582</v>
      </c>
      <c r="I295" s="180">
        <v>871</v>
      </c>
      <c r="J295" s="193">
        <v>44780</v>
      </c>
      <c r="K295" s="52"/>
      <c r="L295" s="403">
        <f t="shared" si="34"/>
        <v>0.28977221974095579</v>
      </c>
      <c r="M295" s="181">
        <f t="shared" si="35"/>
        <v>0.19767753461366683</v>
      </c>
      <c r="N295" s="181">
        <f t="shared" si="36"/>
        <v>0.18383206788744977</v>
      </c>
      <c r="O295" s="181">
        <f t="shared" si="37"/>
        <v>0.1466949531040643</v>
      </c>
      <c r="P295" s="181">
        <f t="shared" si="38"/>
        <v>0.12724430549352389</v>
      </c>
      <c r="Q295" s="184">
        <f t="shared" si="39"/>
        <v>3.532827154979902E-2</v>
      </c>
      <c r="R295" s="181">
        <f t="shared" si="40"/>
        <v>1.9450647610540418E-2</v>
      </c>
      <c r="S295" s="391">
        <f t="shared" si="41"/>
        <v>1</v>
      </c>
    </row>
    <row r="296" spans="2:19" ht="13.5" thickBot="1" x14ac:dyDescent="0.25">
      <c r="B296" s="397" t="s">
        <v>136</v>
      </c>
      <c r="C296" s="180">
        <v>5127</v>
      </c>
      <c r="D296" s="180">
        <v>3227</v>
      </c>
      <c r="E296" s="180">
        <v>3761</v>
      </c>
      <c r="F296" s="180">
        <v>2141</v>
      </c>
      <c r="G296" s="180">
        <v>1860</v>
      </c>
      <c r="H296" s="182">
        <v>605</v>
      </c>
      <c r="I296" s="180">
        <v>264</v>
      </c>
      <c r="J296" s="193">
        <v>16985</v>
      </c>
      <c r="K296" s="52"/>
      <c r="L296" s="403">
        <f t="shared" si="34"/>
        <v>0.30185457756844275</v>
      </c>
      <c r="M296" s="181">
        <f t="shared" si="35"/>
        <v>0.1899911686782455</v>
      </c>
      <c r="N296" s="181">
        <f t="shared" si="36"/>
        <v>0.22143067412422726</v>
      </c>
      <c r="O296" s="181">
        <f t="shared" si="37"/>
        <v>0.12605239917574329</v>
      </c>
      <c r="P296" s="181">
        <f t="shared" si="38"/>
        <v>0.10950838975566676</v>
      </c>
      <c r="Q296" s="184">
        <f t="shared" si="39"/>
        <v>3.5619664409773329E-2</v>
      </c>
      <c r="R296" s="181">
        <f t="shared" si="40"/>
        <v>1.5543126287901089E-2</v>
      </c>
      <c r="S296" s="391">
        <f t="shared" si="41"/>
        <v>1</v>
      </c>
    </row>
    <row r="297" spans="2:19" ht="13.5" thickBot="1" x14ac:dyDescent="0.25">
      <c r="B297" s="397" t="s">
        <v>137</v>
      </c>
      <c r="C297" s="180">
        <v>13665</v>
      </c>
      <c r="D297" s="180">
        <v>10164</v>
      </c>
      <c r="E297" s="180">
        <v>9614</v>
      </c>
      <c r="F297" s="180">
        <v>8063</v>
      </c>
      <c r="G297" s="180">
        <v>7421</v>
      </c>
      <c r="H297" s="182">
        <v>2147</v>
      </c>
      <c r="I297" s="180">
        <v>1078</v>
      </c>
      <c r="J297" s="193">
        <v>52152</v>
      </c>
      <c r="K297" s="52"/>
      <c r="L297" s="403">
        <f t="shared" si="34"/>
        <v>0.26202254947077774</v>
      </c>
      <c r="M297" s="181">
        <f t="shared" si="35"/>
        <v>0.19489185457892313</v>
      </c>
      <c r="N297" s="181">
        <f t="shared" si="36"/>
        <v>0.18434575855192514</v>
      </c>
      <c r="O297" s="181">
        <f t="shared" si="37"/>
        <v>0.15460576775579077</v>
      </c>
      <c r="P297" s="181">
        <f t="shared" si="38"/>
        <v>0.14229559748427673</v>
      </c>
      <c r="Q297" s="184">
        <f t="shared" si="39"/>
        <v>4.1168123945390399E-2</v>
      </c>
      <c r="R297" s="181">
        <f t="shared" si="40"/>
        <v>2.0670348212916093E-2</v>
      </c>
      <c r="S297" s="391">
        <f t="shared" si="41"/>
        <v>1</v>
      </c>
    </row>
    <row r="298" spans="2:19" ht="13.5" thickBot="1" x14ac:dyDescent="0.25">
      <c r="B298" s="397" t="s">
        <v>24</v>
      </c>
      <c r="C298" s="180">
        <v>6230</v>
      </c>
      <c r="D298" s="180">
        <v>4692</v>
      </c>
      <c r="E298" s="180">
        <v>4916</v>
      </c>
      <c r="F298" s="180">
        <v>3031</v>
      </c>
      <c r="G298" s="180">
        <v>2875</v>
      </c>
      <c r="H298" s="182">
        <v>1156</v>
      </c>
      <c r="I298" s="180">
        <v>245</v>
      </c>
      <c r="J298" s="193">
        <v>23145</v>
      </c>
      <c r="K298" s="52"/>
      <c r="L298" s="403">
        <f t="shared" si="34"/>
        <v>0.26917260747461652</v>
      </c>
      <c r="M298" s="181">
        <f t="shared" si="35"/>
        <v>0.20272197018794555</v>
      </c>
      <c r="N298" s="181">
        <f t="shared" si="36"/>
        <v>0.21240008641175201</v>
      </c>
      <c r="O298" s="181">
        <f t="shared" si="37"/>
        <v>0.13095701015338085</v>
      </c>
      <c r="P298" s="181">
        <f t="shared" si="38"/>
        <v>0.12421689349751566</v>
      </c>
      <c r="Q298" s="184">
        <f t="shared" si="39"/>
        <v>4.9945992655001083E-2</v>
      </c>
      <c r="R298" s="181">
        <f t="shared" si="40"/>
        <v>1.058543961978829E-2</v>
      </c>
      <c r="S298" s="391">
        <f t="shared" si="41"/>
        <v>1</v>
      </c>
    </row>
    <row r="299" spans="2:19" ht="13.5" thickBot="1" x14ac:dyDescent="0.25">
      <c r="B299" s="397" t="s">
        <v>138</v>
      </c>
      <c r="C299" s="180">
        <v>2858</v>
      </c>
      <c r="D299" s="180">
        <v>2421</v>
      </c>
      <c r="E299" s="180">
        <v>2263</v>
      </c>
      <c r="F299" s="180">
        <v>1534</v>
      </c>
      <c r="G299" s="180">
        <v>1640</v>
      </c>
      <c r="H299" s="182">
        <v>864</v>
      </c>
      <c r="I299" s="180">
        <v>155</v>
      </c>
      <c r="J299" s="193">
        <v>11735</v>
      </c>
      <c r="K299" s="52"/>
      <c r="L299" s="403">
        <f t="shared" si="34"/>
        <v>0.24354495100127824</v>
      </c>
      <c r="M299" s="181">
        <f t="shared" si="35"/>
        <v>0.20630592245419685</v>
      </c>
      <c r="N299" s="181">
        <f t="shared" si="36"/>
        <v>0.19284192586280358</v>
      </c>
      <c r="O299" s="181">
        <f t="shared" si="37"/>
        <v>0.13072006817213463</v>
      </c>
      <c r="P299" s="181">
        <f t="shared" si="38"/>
        <v>0.13975287601193012</v>
      </c>
      <c r="Q299" s="184">
        <f t="shared" si="39"/>
        <v>7.3625905411163192E-2</v>
      </c>
      <c r="R299" s="181">
        <f t="shared" si="40"/>
        <v>1.3208351086493396E-2</v>
      </c>
      <c r="S299" s="391">
        <f t="shared" si="41"/>
        <v>1</v>
      </c>
    </row>
    <row r="300" spans="2:19" ht="13.5" thickBot="1" x14ac:dyDescent="0.25">
      <c r="B300" s="397" t="s">
        <v>26</v>
      </c>
      <c r="C300" s="180">
        <v>18992</v>
      </c>
      <c r="D300" s="180">
        <v>12944</v>
      </c>
      <c r="E300" s="180">
        <v>10484</v>
      </c>
      <c r="F300" s="180">
        <v>6631</v>
      </c>
      <c r="G300" s="180">
        <v>4931</v>
      </c>
      <c r="H300" s="182">
        <v>2215</v>
      </c>
      <c r="I300" s="180">
        <v>821</v>
      </c>
      <c r="J300" s="193">
        <v>57018</v>
      </c>
      <c r="K300" s="154"/>
      <c r="L300" s="403">
        <f t="shared" si="34"/>
        <v>0.33308779683608686</v>
      </c>
      <c r="M300" s="181">
        <f t="shared" si="35"/>
        <v>0.22701603002560594</v>
      </c>
      <c r="N300" s="181">
        <f t="shared" si="36"/>
        <v>0.18387175979515241</v>
      </c>
      <c r="O300" s="181">
        <f t="shared" si="37"/>
        <v>0.11629660808867376</v>
      </c>
      <c r="P300" s="181">
        <f t="shared" si="38"/>
        <v>8.6481461994457887E-2</v>
      </c>
      <c r="Q300" s="184">
        <f t="shared" si="39"/>
        <v>3.8847381528640076E-2</v>
      </c>
      <c r="R300" s="181">
        <f t="shared" si="40"/>
        <v>1.4398961731383072E-2</v>
      </c>
      <c r="S300" s="391">
        <f t="shared" si="41"/>
        <v>1</v>
      </c>
    </row>
    <row r="301" spans="2:19" ht="13.5" thickBot="1" x14ac:dyDescent="0.25">
      <c r="B301" s="397" t="s">
        <v>172</v>
      </c>
      <c r="C301" s="180">
        <v>151</v>
      </c>
      <c r="D301" s="180">
        <v>175</v>
      </c>
      <c r="E301" s="180">
        <v>164</v>
      </c>
      <c r="F301" s="180">
        <v>156</v>
      </c>
      <c r="G301" s="180">
        <v>137</v>
      </c>
      <c r="H301" s="182">
        <v>70</v>
      </c>
      <c r="I301" s="180">
        <v>21</v>
      </c>
      <c r="J301" s="193">
        <v>874</v>
      </c>
      <c r="K301" s="154"/>
      <c r="L301" s="403">
        <f t="shared" si="34"/>
        <v>0.17276887871853547</v>
      </c>
      <c r="M301" s="181">
        <f t="shared" si="35"/>
        <v>0.20022883295194507</v>
      </c>
      <c r="N301" s="181">
        <f t="shared" si="36"/>
        <v>0.18764302059496568</v>
      </c>
      <c r="O301" s="181">
        <f t="shared" si="37"/>
        <v>0.17848970251716248</v>
      </c>
      <c r="P301" s="181">
        <f t="shared" si="38"/>
        <v>0.15675057208237986</v>
      </c>
      <c r="Q301" s="184">
        <f t="shared" si="39"/>
        <v>8.0091533180778038E-2</v>
      </c>
      <c r="R301" s="181">
        <f t="shared" si="40"/>
        <v>2.4027459954233409E-2</v>
      </c>
      <c r="S301" s="391">
        <f t="shared" si="41"/>
        <v>1</v>
      </c>
    </row>
    <row r="302" spans="2:19" x14ac:dyDescent="0.2">
      <c r="B302" s="398" t="s">
        <v>168</v>
      </c>
      <c r="C302" s="400">
        <f t="shared" ref="C302:J302" si="42">SUM(C292:C301)</f>
        <v>89506</v>
      </c>
      <c r="D302" s="400">
        <f t="shared" si="42"/>
        <v>62077</v>
      </c>
      <c r="E302" s="400">
        <f t="shared" si="42"/>
        <v>56730</v>
      </c>
      <c r="F302" s="400">
        <f t="shared" si="42"/>
        <v>43458</v>
      </c>
      <c r="G302" s="400">
        <f t="shared" si="42"/>
        <v>35642</v>
      </c>
      <c r="H302" s="400">
        <f t="shared" si="42"/>
        <v>11728</v>
      </c>
      <c r="I302" s="400">
        <f t="shared" si="42"/>
        <v>5085</v>
      </c>
      <c r="J302" s="401">
        <f t="shared" si="42"/>
        <v>304226</v>
      </c>
      <c r="K302" s="59"/>
      <c r="L302" s="404">
        <f t="shared" si="34"/>
        <v>0.29420891048102399</v>
      </c>
      <c r="M302" s="405">
        <f t="shared" si="35"/>
        <v>0.20404896359942937</v>
      </c>
      <c r="N302" s="405">
        <f t="shared" si="36"/>
        <v>0.18647321399222946</v>
      </c>
      <c r="O302" s="405">
        <f t="shared" si="37"/>
        <v>0.14284775134275177</v>
      </c>
      <c r="P302" s="405">
        <f t="shared" si="38"/>
        <v>0.11715632457449396</v>
      </c>
      <c r="Q302" s="405">
        <f t="shared" si="39"/>
        <v>3.8550288272534233E-2</v>
      </c>
      <c r="R302" s="405">
        <f t="shared" si="40"/>
        <v>1.6714547737537225E-2</v>
      </c>
      <c r="S302" s="406">
        <f t="shared" si="41"/>
        <v>1</v>
      </c>
    </row>
    <row r="303" spans="2:19" x14ac:dyDescent="0.2">
      <c r="B303" s="57"/>
      <c r="C303" s="49"/>
      <c r="D303" s="49"/>
      <c r="E303" s="49"/>
      <c r="F303" s="49"/>
      <c r="G303" s="49"/>
      <c r="H303" s="49"/>
      <c r="I303" s="49"/>
      <c r="J303" s="49"/>
      <c r="K303" s="52"/>
      <c r="L303" s="55"/>
      <c r="M303" s="58"/>
      <c r="N303" s="55"/>
      <c r="O303" s="53"/>
      <c r="P303" s="56"/>
      <c r="Q303" s="56"/>
      <c r="R303" s="56"/>
      <c r="S303" s="56"/>
    </row>
    <row r="304" spans="2:19" ht="15.75" x14ac:dyDescent="0.25">
      <c r="B304" s="21" t="s">
        <v>735</v>
      </c>
      <c r="C304" s="49"/>
      <c r="D304" s="49"/>
      <c r="E304" s="49"/>
      <c r="F304" s="49"/>
      <c r="G304" s="49"/>
      <c r="H304" s="49"/>
      <c r="I304" s="49"/>
      <c r="J304" s="49"/>
      <c r="K304" s="52"/>
      <c r="L304" s="21" t="s">
        <v>736</v>
      </c>
      <c r="M304" s="58"/>
      <c r="N304" s="55"/>
      <c r="O304" s="53"/>
      <c r="P304" s="56"/>
      <c r="Q304" s="56"/>
      <c r="R304" s="56"/>
      <c r="S304" s="56"/>
    </row>
    <row r="305" spans="2:19" ht="13.5" thickBot="1" x14ac:dyDescent="0.25">
      <c r="B305" s="755" t="s">
        <v>97</v>
      </c>
      <c r="C305" s="354" t="s">
        <v>161</v>
      </c>
      <c r="D305" s="354" t="s">
        <v>162</v>
      </c>
      <c r="E305" s="354" t="s">
        <v>163</v>
      </c>
      <c r="F305" s="395" t="s">
        <v>164</v>
      </c>
      <c r="G305" s="354" t="s">
        <v>165</v>
      </c>
      <c r="H305" s="354" t="s">
        <v>166</v>
      </c>
      <c r="I305" s="755" t="s">
        <v>167</v>
      </c>
      <c r="J305" s="355" t="s">
        <v>168</v>
      </c>
      <c r="K305" s="154"/>
      <c r="L305" s="674" t="s">
        <v>161</v>
      </c>
      <c r="M305" s="354" t="s">
        <v>162</v>
      </c>
      <c r="N305" s="354" t="s">
        <v>163</v>
      </c>
      <c r="O305" s="395" t="s">
        <v>164</v>
      </c>
      <c r="P305" s="354" t="s">
        <v>165</v>
      </c>
      <c r="Q305" s="354" t="s">
        <v>166</v>
      </c>
      <c r="R305" s="755" t="s">
        <v>167</v>
      </c>
      <c r="S305" s="355" t="s">
        <v>168</v>
      </c>
    </row>
    <row r="306" spans="2:19" ht="13.5" thickBot="1" x14ac:dyDescent="0.25">
      <c r="B306" s="397" t="s">
        <v>132</v>
      </c>
      <c r="C306" s="180">
        <v>5551</v>
      </c>
      <c r="D306" s="180">
        <v>4215</v>
      </c>
      <c r="E306" s="180">
        <v>3758</v>
      </c>
      <c r="F306" s="180">
        <v>3572</v>
      </c>
      <c r="G306" s="180">
        <v>2594</v>
      </c>
      <c r="H306" s="182">
        <v>770</v>
      </c>
      <c r="I306" s="180">
        <v>296</v>
      </c>
      <c r="J306" s="193">
        <v>20756</v>
      </c>
      <c r="K306" s="154"/>
      <c r="L306" s="403">
        <f t="shared" ref="L306:L316" si="43">C306/J306</f>
        <v>0.26744074002698015</v>
      </c>
      <c r="M306" s="181">
        <f t="shared" ref="M306:M316" si="44">D306/J306</f>
        <v>0.20307380998265562</v>
      </c>
      <c r="N306" s="181">
        <f t="shared" ref="N306:N316" si="45">E306/J306</f>
        <v>0.18105608016958952</v>
      </c>
      <c r="O306" s="181">
        <f t="shared" ref="O306:O316" si="46">F306/J306</f>
        <v>0.17209481595683176</v>
      </c>
      <c r="P306" s="181">
        <f t="shared" ref="P306:P316" si="47">G306/J306</f>
        <v>0.12497591058007324</v>
      </c>
      <c r="Q306" s="184">
        <f t="shared" ref="Q306:Q316" si="48">H306/J306</f>
        <v>3.7097706687222974E-2</v>
      </c>
      <c r="R306" s="181">
        <f t="shared" ref="R306:R316" si="49">I306/J306</f>
        <v>1.4260936596646753E-2</v>
      </c>
      <c r="S306" s="391">
        <f t="shared" ref="S306:S316" si="50">SUM(L306:R306)</f>
        <v>1</v>
      </c>
    </row>
    <row r="307" spans="2:19" ht="13.5" thickBot="1" x14ac:dyDescent="0.25">
      <c r="B307" s="397" t="s">
        <v>133</v>
      </c>
      <c r="C307" s="180">
        <v>13391</v>
      </c>
      <c r="D307" s="180">
        <v>7918</v>
      </c>
      <c r="E307" s="180">
        <v>7123</v>
      </c>
      <c r="F307" s="180">
        <v>5346</v>
      </c>
      <c r="G307" s="180">
        <v>3756</v>
      </c>
      <c r="H307" s="182">
        <v>1530</v>
      </c>
      <c r="I307" s="180">
        <v>555</v>
      </c>
      <c r="J307" s="193">
        <v>39619</v>
      </c>
      <c r="K307" s="59"/>
      <c r="L307" s="403">
        <f t="shared" si="43"/>
        <v>0.33799439662788056</v>
      </c>
      <c r="M307" s="181">
        <f t="shared" si="44"/>
        <v>0.19985360559327595</v>
      </c>
      <c r="N307" s="181">
        <f t="shared" si="45"/>
        <v>0.1797874757061006</v>
      </c>
      <c r="O307" s="181">
        <f t="shared" si="46"/>
        <v>0.13493525833564704</v>
      </c>
      <c r="P307" s="181">
        <f t="shared" si="47"/>
        <v>9.4802998561296342E-2</v>
      </c>
      <c r="Q307" s="184">
        <f t="shared" si="48"/>
        <v>3.8617834877205381E-2</v>
      </c>
      <c r="R307" s="181">
        <f t="shared" si="49"/>
        <v>1.4008430298594108E-2</v>
      </c>
      <c r="S307" s="391">
        <f t="shared" si="50"/>
        <v>1</v>
      </c>
    </row>
    <row r="308" spans="2:19" ht="13.5" thickBot="1" x14ac:dyDescent="0.25">
      <c r="B308" s="397" t="s">
        <v>134</v>
      </c>
      <c r="C308" s="180">
        <v>28698</v>
      </c>
      <c r="D308" s="180">
        <v>20101</v>
      </c>
      <c r="E308" s="180">
        <v>17633</v>
      </c>
      <c r="F308" s="180">
        <v>16128</v>
      </c>
      <c r="G308" s="180">
        <v>10661</v>
      </c>
      <c r="H308" s="182">
        <v>3407</v>
      </c>
      <c r="I308" s="180">
        <v>1816</v>
      </c>
      <c r="J308" s="193">
        <v>98444</v>
      </c>
      <c r="K308" s="52"/>
      <c r="L308" s="403">
        <f t="shared" si="43"/>
        <v>0.29151598878550244</v>
      </c>
      <c r="M308" s="181">
        <f t="shared" si="44"/>
        <v>0.2041871520864654</v>
      </c>
      <c r="N308" s="181">
        <f t="shared" si="45"/>
        <v>0.17911706147657552</v>
      </c>
      <c r="O308" s="181">
        <f t="shared" si="46"/>
        <v>0.16382918207305677</v>
      </c>
      <c r="P308" s="181">
        <f t="shared" si="47"/>
        <v>0.10829507130957702</v>
      </c>
      <c r="Q308" s="184">
        <f t="shared" si="48"/>
        <v>3.4608508390557069E-2</v>
      </c>
      <c r="R308" s="181">
        <f t="shared" si="49"/>
        <v>1.8447035878265815E-2</v>
      </c>
      <c r="S308" s="391">
        <f t="shared" si="50"/>
        <v>1.0000000000000002</v>
      </c>
    </row>
    <row r="309" spans="2:19" ht="13.5" thickBot="1" x14ac:dyDescent="0.25">
      <c r="B309" s="397" t="s">
        <v>135</v>
      </c>
      <c r="C309" s="180">
        <v>20304</v>
      </c>
      <c r="D309" s="180">
        <v>14652</v>
      </c>
      <c r="E309" s="180">
        <v>13654</v>
      </c>
      <c r="F309" s="180">
        <v>10946</v>
      </c>
      <c r="G309" s="180">
        <v>8971</v>
      </c>
      <c r="H309" s="182">
        <v>2868</v>
      </c>
      <c r="I309" s="180">
        <v>1369</v>
      </c>
      <c r="J309" s="193">
        <v>72764</v>
      </c>
      <c r="K309" s="52"/>
      <c r="L309" s="403">
        <f t="shared" si="43"/>
        <v>0.27903908526194271</v>
      </c>
      <c r="M309" s="181">
        <f t="shared" si="44"/>
        <v>0.20136331152767853</v>
      </c>
      <c r="N309" s="181">
        <f t="shared" si="45"/>
        <v>0.18764773789236436</v>
      </c>
      <c r="O309" s="181">
        <f t="shared" si="46"/>
        <v>0.15043153207630147</v>
      </c>
      <c r="P309" s="181">
        <f t="shared" si="47"/>
        <v>0.12328898906052443</v>
      </c>
      <c r="Q309" s="184">
        <f t="shared" si="48"/>
        <v>3.94150953768347E-2</v>
      </c>
      <c r="R309" s="181">
        <f t="shared" si="49"/>
        <v>1.8814248804353801E-2</v>
      </c>
      <c r="S309" s="391">
        <f t="shared" si="50"/>
        <v>1</v>
      </c>
    </row>
    <row r="310" spans="2:19" ht="13.5" thickBot="1" x14ac:dyDescent="0.25">
      <c r="B310" s="397" t="s">
        <v>136</v>
      </c>
      <c r="C310" s="180">
        <v>8077</v>
      </c>
      <c r="D310" s="180">
        <v>5271</v>
      </c>
      <c r="E310" s="180">
        <v>6052</v>
      </c>
      <c r="F310" s="180">
        <v>3586</v>
      </c>
      <c r="G310" s="180">
        <v>3030</v>
      </c>
      <c r="H310" s="182">
        <v>1098</v>
      </c>
      <c r="I310" s="180">
        <v>442</v>
      </c>
      <c r="J310" s="193">
        <v>27556</v>
      </c>
      <c r="K310" s="52"/>
      <c r="L310" s="403">
        <f t="shared" si="43"/>
        <v>0.29311220786761505</v>
      </c>
      <c r="M310" s="181">
        <f t="shared" si="44"/>
        <v>0.19128320510959501</v>
      </c>
      <c r="N310" s="181">
        <f t="shared" si="45"/>
        <v>0.21962548991145303</v>
      </c>
      <c r="O310" s="181">
        <f t="shared" si="46"/>
        <v>0.13013499782261576</v>
      </c>
      <c r="P310" s="181">
        <f t="shared" si="47"/>
        <v>0.10995790390477574</v>
      </c>
      <c r="Q310" s="184">
        <f t="shared" si="48"/>
        <v>3.9846131514007836E-2</v>
      </c>
      <c r="R310" s="181">
        <f t="shared" si="49"/>
        <v>1.6040063869937581E-2</v>
      </c>
      <c r="S310" s="391">
        <f t="shared" si="50"/>
        <v>1</v>
      </c>
    </row>
    <row r="311" spans="2:19" ht="13.5" thickBot="1" x14ac:dyDescent="0.25">
      <c r="B311" s="397" t="s">
        <v>137</v>
      </c>
      <c r="C311" s="180">
        <v>21597</v>
      </c>
      <c r="D311" s="180">
        <v>16828</v>
      </c>
      <c r="E311" s="180">
        <v>15802</v>
      </c>
      <c r="F311" s="180">
        <v>13018</v>
      </c>
      <c r="G311" s="180">
        <v>11201</v>
      </c>
      <c r="H311" s="182">
        <v>3899</v>
      </c>
      <c r="I311" s="180">
        <v>1694</v>
      </c>
      <c r="J311" s="193">
        <v>84039</v>
      </c>
      <c r="K311" s="52"/>
      <c r="L311" s="403">
        <f t="shared" si="43"/>
        <v>0.25698782708028417</v>
      </c>
      <c r="M311" s="181">
        <f t="shared" si="44"/>
        <v>0.20024036459262962</v>
      </c>
      <c r="N311" s="181">
        <f t="shared" si="45"/>
        <v>0.18803174716500673</v>
      </c>
      <c r="O311" s="181">
        <f t="shared" si="46"/>
        <v>0.15490427063625223</v>
      </c>
      <c r="P311" s="181">
        <f t="shared" si="47"/>
        <v>0.13328335653684598</v>
      </c>
      <c r="Q311" s="184">
        <f t="shared" si="48"/>
        <v>4.639512607241876E-2</v>
      </c>
      <c r="R311" s="181">
        <f t="shared" si="49"/>
        <v>2.0157307916562547E-2</v>
      </c>
      <c r="S311" s="391">
        <f t="shared" si="50"/>
        <v>1</v>
      </c>
    </row>
    <row r="312" spans="2:19" ht="13.5" thickBot="1" x14ac:dyDescent="0.25">
      <c r="B312" s="397" t="s">
        <v>24</v>
      </c>
      <c r="C312" s="180">
        <v>9880</v>
      </c>
      <c r="D312" s="180">
        <v>7660</v>
      </c>
      <c r="E312" s="180">
        <v>7997</v>
      </c>
      <c r="F312" s="180">
        <v>5083</v>
      </c>
      <c r="G312" s="180">
        <v>4534</v>
      </c>
      <c r="H312" s="182">
        <v>2145</v>
      </c>
      <c r="I312" s="180">
        <v>388</v>
      </c>
      <c r="J312" s="193">
        <v>37687</v>
      </c>
      <c r="K312" s="52"/>
      <c r="L312" s="403">
        <f t="shared" si="43"/>
        <v>0.26215936529837874</v>
      </c>
      <c r="M312" s="181">
        <f t="shared" si="44"/>
        <v>0.20325311115238676</v>
      </c>
      <c r="N312" s="181">
        <f t="shared" si="45"/>
        <v>0.21219518666914319</v>
      </c>
      <c r="O312" s="181">
        <f t="shared" si="46"/>
        <v>0.13487409451535012</v>
      </c>
      <c r="P312" s="181">
        <f t="shared" si="47"/>
        <v>0.12030673707113859</v>
      </c>
      <c r="Q312" s="184">
        <f t="shared" si="48"/>
        <v>5.6916177992411179E-2</v>
      </c>
      <c r="R312" s="181">
        <f t="shared" si="49"/>
        <v>1.0295327301191393E-2</v>
      </c>
      <c r="S312" s="391">
        <f t="shared" si="50"/>
        <v>1</v>
      </c>
    </row>
    <row r="313" spans="2:19" ht="13.5" thickBot="1" x14ac:dyDescent="0.25">
      <c r="B313" s="397" t="s">
        <v>138</v>
      </c>
      <c r="C313" s="180">
        <v>4667</v>
      </c>
      <c r="D313" s="180">
        <v>4039</v>
      </c>
      <c r="E313" s="180">
        <v>3968</v>
      </c>
      <c r="F313" s="180">
        <v>2663</v>
      </c>
      <c r="G313" s="180">
        <v>2635</v>
      </c>
      <c r="H313" s="182">
        <v>1494</v>
      </c>
      <c r="I313" s="180">
        <v>246</v>
      </c>
      <c r="J313" s="193">
        <v>19712</v>
      </c>
      <c r="K313" s="52"/>
      <c r="L313" s="403">
        <f t="shared" si="43"/>
        <v>0.23675933441558442</v>
      </c>
      <c r="M313" s="181">
        <f t="shared" si="44"/>
        <v>0.20490056818181818</v>
      </c>
      <c r="N313" s="181">
        <f t="shared" si="45"/>
        <v>0.20129870129870131</v>
      </c>
      <c r="O313" s="181">
        <f t="shared" si="46"/>
        <v>0.13509537337662339</v>
      </c>
      <c r="P313" s="181">
        <f t="shared" si="47"/>
        <v>0.13367491883116883</v>
      </c>
      <c r="Q313" s="184">
        <f t="shared" si="48"/>
        <v>7.5791396103896097E-2</v>
      </c>
      <c r="R313" s="181">
        <f t="shared" si="49"/>
        <v>1.2479707792207792E-2</v>
      </c>
      <c r="S313" s="391">
        <f t="shared" si="50"/>
        <v>0.99999999999999989</v>
      </c>
    </row>
    <row r="314" spans="2:19" ht="13.5" thickBot="1" x14ac:dyDescent="0.25">
      <c r="B314" s="397" t="s">
        <v>26</v>
      </c>
      <c r="C314" s="180">
        <v>31062</v>
      </c>
      <c r="D314" s="180">
        <v>20871</v>
      </c>
      <c r="E314" s="180">
        <v>17405</v>
      </c>
      <c r="F314" s="180">
        <v>11478</v>
      </c>
      <c r="G314" s="180">
        <v>7645</v>
      </c>
      <c r="H314" s="182">
        <v>3828</v>
      </c>
      <c r="I314" s="180">
        <v>1390</v>
      </c>
      <c r="J314" s="193">
        <v>93679</v>
      </c>
      <c r="K314" s="154"/>
      <c r="L314" s="403">
        <f t="shared" si="43"/>
        <v>0.33157911591712125</v>
      </c>
      <c r="M314" s="181">
        <f t="shared" si="44"/>
        <v>0.222792728359611</v>
      </c>
      <c r="N314" s="181">
        <f t="shared" si="45"/>
        <v>0.18579404135398542</v>
      </c>
      <c r="O314" s="181">
        <f t="shared" si="46"/>
        <v>0.12252479210922405</v>
      </c>
      <c r="P314" s="181">
        <f t="shared" si="47"/>
        <v>8.1608471482402675E-2</v>
      </c>
      <c r="Q314" s="184">
        <f t="shared" si="48"/>
        <v>4.0862946871764214E-2</v>
      </c>
      <c r="R314" s="181">
        <f t="shared" si="49"/>
        <v>1.4837903905891394E-2</v>
      </c>
      <c r="S314" s="391">
        <f t="shared" si="50"/>
        <v>0.99999999999999989</v>
      </c>
    </row>
    <row r="315" spans="2:19" ht="13.5" thickBot="1" x14ac:dyDescent="0.25">
      <c r="B315" s="397" t="s">
        <v>172</v>
      </c>
      <c r="C315" s="180">
        <v>279</v>
      </c>
      <c r="D315" s="180">
        <v>299</v>
      </c>
      <c r="E315" s="180">
        <v>292</v>
      </c>
      <c r="F315" s="180">
        <v>285</v>
      </c>
      <c r="G315" s="180">
        <v>209</v>
      </c>
      <c r="H315" s="182">
        <v>116</v>
      </c>
      <c r="I315" s="180">
        <v>33</v>
      </c>
      <c r="J315" s="193">
        <v>1513</v>
      </c>
      <c r="K315" s="154"/>
      <c r="L315" s="403">
        <f t="shared" si="43"/>
        <v>0.18440185062789161</v>
      </c>
      <c r="M315" s="181">
        <f t="shared" si="44"/>
        <v>0.19762062128222074</v>
      </c>
      <c r="N315" s="181">
        <f t="shared" si="45"/>
        <v>0.19299405155320556</v>
      </c>
      <c r="O315" s="181">
        <f t="shared" si="46"/>
        <v>0.18836748182419036</v>
      </c>
      <c r="P315" s="181">
        <f t="shared" si="47"/>
        <v>0.1381361533377396</v>
      </c>
      <c r="Q315" s="184">
        <f t="shared" si="48"/>
        <v>7.6668869795109049E-2</v>
      </c>
      <c r="R315" s="181">
        <f t="shared" si="49"/>
        <v>2.1810971579643092E-2</v>
      </c>
      <c r="S315" s="391">
        <f t="shared" si="50"/>
        <v>1</v>
      </c>
    </row>
    <row r="316" spans="2:19" x14ac:dyDescent="0.2">
      <c r="B316" s="398" t="s">
        <v>168</v>
      </c>
      <c r="C316" s="400">
        <f t="shared" ref="C316:I316" si="51">SUM(C306:C315)</f>
        <v>143506</v>
      </c>
      <c r="D316" s="400">
        <f t="shared" si="51"/>
        <v>101854</v>
      </c>
      <c r="E316" s="400">
        <f t="shared" si="51"/>
        <v>93684</v>
      </c>
      <c r="F316" s="400">
        <f t="shared" si="51"/>
        <v>72105</v>
      </c>
      <c r="G316" s="400">
        <f t="shared" si="51"/>
        <v>55236</v>
      </c>
      <c r="H316" s="400">
        <f t="shared" si="51"/>
        <v>21155</v>
      </c>
      <c r="I316" s="400">
        <f t="shared" si="51"/>
        <v>8229</v>
      </c>
      <c r="J316" s="401">
        <f>SUM(C316:I316)</f>
        <v>495769</v>
      </c>
      <c r="K316" s="59"/>
      <c r="L316" s="404">
        <f t="shared" si="43"/>
        <v>0.28946142255768309</v>
      </c>
      <c r="M316" s="405">
        <f t="shared" si="44"/>
        <v>0.20544648818300459</v>
      </c>
      <c r="N316" s="405">
        <f t="shared" si="45"/>
        <v>0.18896703908473503</v>
      </c>
      <c r="O316" s="405">
        <f t="shared" si="46"/>
        <v>0.14544071936728598</v>
      </c>
      <c r="P316" s="405">
        <f t="shared" si="47"/>
        <v>0.11141479196964715</v>
      </c>
      <c r="Q316" s="405">
        <f t="shared" si="48"/>
        <v>4.2671082701822828E-2</v>
      </c>
      <c r="R316" s="405">
        <f t="shared" si="49"/>
        <v>1.659845613582132E-2</v>
      </c>
      <c r="S316" s="406">
        <f t="shared" si="50"/>
        <v>1</v>
      </c>
    </row>
    <row r="318" spans="2:19" ht="18.75" x14ac:dyDescent="0.2">
      <c r="B318" s="46" t="s">
        <v>739</v>
      </c>
      <c r="C318" s="60"/>
      <c r="D318" s="60"/>
      <c r="E318" s="60"/>
      <c r="F318" s="60"/>
      <c r="G318" s="60"/>
      <c r="H318" s="60"/>
      <c r="I318" s="60"/>
      <c r="J318" s="60"/>
      <c r="K318" s="60"/>
      <c r="L318" s="60"/>
      <c r="M318" s="60"/>
    </row>
    <row r="319" spans="2:19" ht="13.5" thickBot="1" x14ac:dyDescent="0.25">
      <c r="B319" s="755" t="s">
        <v>100</v>
      </c>
      <c r="C319" s="354" t="s">
        <v>132</v>
      </c>
      <c r="D319" s="354" t="s">
        <v>133</v>
      </c>
      <c r="E319" s="354" t="s">
        <v>134</v>
      </c>
      <c r="F319" s="395" t="s">
        <v>135</v>
      </c>
      <c r="G319" s="354" t="s">
        <v>136</v>
      </c>
      <c r="H319" s="354" t="s">
        <v>137</v>
      </c>
      <c r="I319" s="755" t="s">
        <v>24</v>
      </c>
      <c r="J319" s="354" t="s">
        <v>138</v>
      </c>
      <c r="K319" s="755" t="s">
        <v>26</v>
      </c>
      <c r="L319" s="354" t="s">
        <v>172</v>
      </c>
      <c r="M319" s="355" t="s">
        <v>168</v>
      </c>
    </row>
    <row r="320" spans="2:19" ht="13.5" thickBot="1" x14ac:dyDescent="0.25">
      <c r="B320" s="397" t="s">
        <v>173</v>
      </c>
      <c r="C320" s="180">
        <v>373</v>
      </c>
      <c r="D320" s="180">
        <v>725</v>
      </c>
      <c r="E320" s="180">
        <v>2666</v>
      </c>
      <c r="F320" s="180">
        <v>1604</v>
      </c>
      <c r="G320" s="180">
        <v>652</v>
      </c>
      <c r="H320" s="182">
        <v>1605</v>
      </c>
      <c r="I320" s="180">
        <v>900</v>
      </c>
      <c r="J320" s="182">
        <v>693</v>
      </c>
      <c r="K320" s="180">
        <v>4117</v>
      </c>
      <c r="L320" s="180">
        <v>39</v>
      </c>
      <c r="M320" s="193">
        <v>13374</v>
      </c>
    </row>
    <row r="321" spans="2:13" ht="13.5" thickBot="1" x14ac:dyDescent="0.25">
      <c r="B321" s="397" t="s">
        <v>174</v>
      </c>
      <c r="C321" s="180">
        <v>367</v>
      </c>
      <c r="D321" s="180">
        <v>752</v>
      </c>
      <c r="E321" s="180">
        <v>2284</v>
      </c>
      <c r="F321" s="180">
        <v>1700</v>
      </c>
      <c r="G321" s="180">
        <v>655</v>
      </c>
      <c r="H321" s="182">
        <v>1795</v>
      </c>
      <c r="I321" s="180">
        <v>873</v>
      </c>
      <c r="J321" s="182">
        <v>536</v>
      </c>
      <c r="K321" s="180">
        <v>2768</v>
      </c>
      <c r="L321" s="180">
        <v>43</v>
      </c>
      <c r="M321" s="193">
        <v>11773</v>
      </c>
    </row>
    <row r="322" spans="2:13" ht="13.5" thickBot="1" x14ac:dyDescent="0.25">
      <c r="B322" s="397" t="s">
        <v>175</v>
      </c>
      <c r="C322" s="180">
        <v>840</v>
      </c>
      <c r="D322" s="180">
        <v>1810</v>
      </c>
      <c r="E322" s="180">
        <v>4481</v>
      </c>
      <c r="F322" s="180">
        <v>3240</v>
      </c>
      <c r="G322" s="180">
        <v>1294</v>
      </c>
      <c r="H322" s="182">
        <v>3917</v>
      </c>
      <c r="I322" s="180">
        <v>1698</v>
      </c>
      <c r="J322" s="182">
        <v>1036</v>
      </c>
      <c r="K322" s="180">
        <v>4976</v>
      </c>
      <c r="L322" s="180">
        <v>97</v>
      </c>
      <c r="M322" s="193">
        <v>23389</v>
      </c>
    </row>
    <row r="323" spans="2:13" ht="13.5" thickBot="1" x14ac:dyDescent="0.25">
      <c r="B323" s="397" t="s">
        <v>176</v>
      </c>
      <c r="C323" s="180">
        <v>3101</v>
      </c>
      <c r="D323" s="180">
        <v>5873</v>
      </c>
      <c r="E323" s="180">
        <v>13329</v>
      </c>
      <c r="F323" s="180">
        <v>9959</v>
      </c>
      <c r="G323" s="180">
        <v>3695</v>
      </c>
      <c r="H323" s="182">
        <v>11627</v>
      </c>
      <c r="I323" s="180">
        <v>5137</v>
      </c>
      <c r="J323" s="182">
        <v>2864</v>
      </c>
      <c r="K323" s="180">
        <v>13156</v>
      </c>
      <c r="L323" s="180">
        <v>178</v>
      </c>
      <c r="M323" s="193">
        <v>68919</v>
      </c>
    </row>
    <row r="324" spans="2:13" ht="13.5" thickBot="1" x14ac:dyDescent="0.25">
      <c r="B324" s="397" t="s">
        <v>177</v>
      </c>
      <c r="C324" s="185">
        <v>3339</v>
      </c>
      <c r="D324" s="185">
        <v>5924</v>
      </c>
      <c r="E324" s="185">
        <v>15418</v>
      </c>
      <c r="F324" s="185">
        <v>11481</v>
      </c>
      <c r="G324" s="185">
        <v>4123</v>
      </c>
      <c r="H324" s="186">
        <v>12943</v>
      </c>
      <c r="I324" s="185">
        <v>5934</v>
      </c>
      <c r="J324" s="186">
        <v>2848</v>
      </c>
      <c r="K324" s="185">
        <v>11644</v>
      </c>
      <c r="L324" s="185">
        <v>282</v>
      </c>
      <c r="M324" s="407">
        <v>74088</v>
      </c>
    </row>
    <row r="325" spans="2:13" x14ac:dyDescent="0.2">
      <c r="B325" s="398" t="s">
        <v>90</v>
      </c>
      <c r="C325" s="400">
        <f t="shared" ref="C325:M325" si="52">SUM(C320:C324)</f>
        <v>8020</v>
      </c>
      <c r="D325" s="400">
        <f t="shared" si="52"/>
        <v>15084</v>
      </c>
      <c r="E325" s="400">
        <f t="shared" si="52"/>
        <v>38178</v>
      </c>
      <c r="F325" s="400">
        <f t="shared" si="52"/>
        <v>27984</v>
      </c>
      <c r="G325" s="400">
        <f t="shared" si="52"/>
        <v>10419</v>
      </c>
      <c r="H325" s="400">
        <f t="shared" si="52"/>
        <v>31887</v>
      </c>
      <c r="I325" s="400">
        <f t="shared" si="52"/>
        <v>14542</v>
      </c>
      <c r="J325" s="400">
        <f t="shared" si="52"/>
        <v>7977</v>
      </c>
      <c r="K325" s="400">
        <f t="shared" si="52"/>
        <v>36661</v>
      </c>
      <c r="L325" s="400">
        <f t="shared" si="52"/>
        <v>639</v>
      </c>
      <c r="M325" s="408">
        <f t="shared" si="52"/>
        <v>191543</v>
      </c>
    </row>
    <row r="326" spans="2:13" x14ac:dyDescent="0.2">
      <c r="B326" s="12"/>
      <c r="C326" s="34"/>
      <c r="D326" s="34"/>
      <c r="E326" s="34"/>
      <c r="F326" s="34"/>
      <c r="G326" s="63"/>
      <c r="H326" s="34"/>
      <c r="I326" s="34"/>
      <c r="J326" s="34"/>
      <c r="K326" s="34"/>
      <c r="L326" s="63"/>
      <c r="M326" s="34"/>
    </row>
    <row r="327" spans="2:13" ht="15.75" x14ac:dyDescent="0.2">
      <c r="B327" s="46" t="s">
        <v>741</v>
      </c>
      <c r="C327" s="409"/>
      <c r="D327" s="410"/>
      <c r="E327" s="410"/>
      <c r="F327" s="410"/>
      <c r="G327" s="411"/>
      <c r="H327" s="410"/>
      <c r="I327" s="410"/>
      <c r="J327" s="410"/>
      <c r="K327" s="410"/>
      <c r="L327" s="411"/>
      <c r="M327" s="410"/>
    </row>
    <row r="328" spans="2:13" ht="13.5" thickBot="1" x14ac:dyDescent="0.25">
      <c r="B328" s="755" t="s">
        <v>100</v>
      </c>
      <c r="C328" s="354" t="s">
        <v>132</v>
      </c>
      <c r="D328" s="354" t="s">
        <v>133</v>
      </c>
      <c r="E328" s="354" t="s">
        <v>134</v>
      </c>
      <c r="F328" s="395" t="s">
        <v>135</v>
      </c>
      <c r="G328" s="354" t="s">
        <v>136</v>
      </c>
      <c r="H328" s="354" t="s">
        <v>137</v>
      </c>
      <c r="I328" s="755" t="s">
        <v>24</v>
      </c>
      <c r="J328" s="354" t="s">
        <v>138</v>
      </c>
      <c r="K328" s="755" t="s">
        <v>26</v>
      </c>
      <c r="L328" s="354" t="s">
        <v>172</v>
      </c>
      <c r="M328" s="355" t="s">
        <v>168</v>
      </c>
    </row>
    <row r="329" spans="2:13" ht="13.5" thickBot="1" x14ac:dyDescent="0.25">
      <c r="B329" s="397" t="s">
        <v>173</v>
      </c>
      <c r="C329" s="180">
        <v>220</v>
      </c>
      <c r="D329" s="180">
        <v>434</v>
      </c>
      <c r="E329" s="180">
        <v>1568</v>
      </c>
      <c r="F329" s="180">
        <v>933</v>
      </c>
      <c r="G329" s="180">
        <v>445</v>
      </c>
      <c r="H329" s="182">
        <v>895</v>
      </c>
      <c r="I329" s="180">
        <v>506</v>
      </c>
      <c r="J329" s="182">
        <v>403</v>
      </c>
      <c r="K329" s="180">
        <v>2029</v>
      </c>
      <c r="L329" s="180">
        <v>27</v>
      </c>
      <c r="M329" s="193">
        <f t="shared" ref="M329:M334" si="53">SUM(C329:L329)</f>
        <v>7460</v>
      </c>
    </row>
    <row r="330" spans="2:13" ht="13.5" thickBot="1" x14ac:dyDescent="0.25">
      <c r="B330" s="397" t="s">
        <v>174</v>
      </c>
      <c r="C330" s="180">
        <v>277</v>
      </c>
      <c r="D330" s="180">
        <v>620</v>
      </c>
      <c r="E330" s="180">
        <v>1760</v>
      </c>
      <c r="F330" s="180">
        <v>1258</v>
      </c>
      <c r="G330" s="180">
        <v>475</v>
      </c>
      <c r="H330" s="182">
        <v>1390</v>
      </c>
      <c r="I330" s="180">
        <v>724</v>
      </c>
      <c r="J330" s="182">
        <v>437</v>
      </c>
      <c r="K330" s="180">
        <v>1960</v>
      </c>
      <c r="L330" s="180">
        <v>19</v>
      </c>
      <c r="M330" s="193">
        <f t="shared" si="53"/>
        <v>8920</v>
      </c>
    </row>
    <row r="331" spans="2:13" ht="13.5" thickBot="1" x14ac:dyDescent="0.25">
      <c r="B331" s="397" t="s">
        <v>175</v>
      </c>
      <c r="C331" s="180">
        <v>861</v>
      </c>
      <c r="D331" s="180">
        <v>1880</v>
      </c>
      <c r="E331" s="180">
        <v>4142</v>
      </c>
      <c r="F331" s="180">
        <v>2844</v>
      </c>
      <c r="G331" s="180">
        <v>1245</v>
      </c>
      <c r="H331" s="182">
        <v>3752</v>
      </c>
      <c r="I331" s="180">
        <v>1787</v>
      </c>
      <c r="J331" s="182">
        <v>1059</v>
      </c>
      <c r="K331" s="180">
        <v>4777</v>
      </c>
      <c r="L331" s="180">
        <v>60</v>
      </c>
      <c r="M331" s="193">
        <f t="shared" si="53"/>
        <v>22407</v>
      </c>
    </row>
    <row r="332" spans="2:13" ht="13.5" thickBot="1" x14ac:dyDescent="0.25">
      <c r="B332" s="397" t="s">
        <v>176</v>
      </c>
      <c r="C332" s="180">
        <v>3923</v>
      </c>
      <c r="D332" s="180">
        <v>7291</v>
      </c>
      <c r="E332" s="180">
        <v>17207</v>
      </c>
      <c r="F332" s="180">
        <v>11952</v>
      </c>
      <c r="G332" s="180">
        <v>4779</v>
      </c>
      <c r="H332" s="182">
        <v>15328</v>
      </c>
      <c r="I332" s="180">
        <v>6781</v>
      </c>
      <c r="J332" s="182">
        <v>3541</v>
      </c>
      <c r="K332" s="180">
        <v>18296</v>
      </c>
      <c r="L332" s="180">
        <v>143</v>
      </c>
      <c r="M332" s="193">
        <f t="shared" si="53"/>
        <v>89241</v>
      </c>
    </row>
    <row r="333" spans="2:13" ht="13.5" thickBot="1" x14ac:dyDescent="0.25">
      <c r="B333" s="397" t="s">
        <v>177</v>
      </c>
      <c r="C333" s="185">
        <v>7455</v>
      </c>
      <c r="D333" s="185">
        <v>14310</v>
      </c>
      <c r="E333" s="185">
        <v>35589</v>
      </c>
      <c r="F333" s="185">
        <v>27793</v>
      </c>
      <c r="G333" s="185">
        <v>10041</v>
      </c>
      <c r="H333" s="186">
        <v>30787</v>
      </c>
      <c r="I333" s="185">
        <v>13347</v>
      </c>
      <c r="J333" s="186">
        <v>6295</v>
      </c>
      <c r="K333" s="185">
        <v>29956</v>
      </c>
      <c r="L333" s="185">
        <v>625</v>
      </c>
      <c r="M333" s="407">
        <f t="shared" si="53"/>
        <v>176198</v>
      </c>
    </row>
    <row r="334" spans="2:13" x14ac:dyDescent="0.2">
      <c r="B334" s="398" t="s">
        <v>90</v>
      </c>
      <c r="C334" s="400">
        <f t="shared" ref="C334:L334" si="54">SUM(C329:C333)</f>
        <v>12736</v>
      </c>
      <c r="D334" s="400">
        <f t="shared" si="54"/>
        <v>24535</v>
      </c>
      <c r="E334" s="400">
        <f t="shared" si="54"/>
        <v>60266</v>
      </c>
      <c r="F334" s="400">
        <f t="shared" si="54"/>
        <v>44780</v>
      </c>
      <c r="G334" s="400">
        <f t="shared" si="54"/>
        <v>16985</v>
      </c>
      <c r="H334" s="400">
        <f t="shared" si="54"/>
        <v>52152</v>
      </c>
      <c r="I334" s="400">
        <f t="shared" si="54"/>
        <v>23145</v>
      </c>
      <c r="J334" s="400">
        <f t="shared" si="54"/>
        <v>11735</v>
      </c>
      <c r="K334" s="400">
        <f t="shared" si="54"/>
        <v>57018</v>
      </c>
      <c r="L334" s="400">
        <f t="shared" si="54"/>
        <v>874</v>
      </c>
      <c r="M334" s="408">
        <f t="shared" si="53"/>
        <v>304226</v>
      </c>
    </row>
    <row r="335" spans="2:13" x14ac:dyDescent="0.2">
      <c r="B335" s="12"/>
      <c r="C335" s="37"/>
      <c r="D335" s="37"/>
      <c r="E335" s="37"/>
      <c r="F335" s="37"/>
      <c r="G335" s="37"/>
      <c r="H335" s="37"/>
      <c r="I335" s="37"/>
      <c r="J335" s="37"/>
      <c r="K335" s="37"/>
      <c r="L335" s="35"/>
      <c r="M335" s="35"/>
    </row>
    <row r="336" spans="2:13" ht="15.75" x14ac:dyDescent="0.2">
      <c r="B336" s="46" t="s">
        <v>740</v>
      </c>
      <c r="C336" s="409"/>
      <c r="D336" s="410"/>
      <c r="E336" s="410"/>
      <c r="F336" s="410"/>
      <c r="G336" s="411"/>
      <c r="H336" s="410"/>
      <c r="I336" s="410"/>
      <c r="J336" s="410"/>
      <c r="K336" s="410"/>
      <c r="L336" s="61"/>
      <c r="M336" s="62"/>
    </row>
    <row r="337" spans="2:13" ht="13.5" thickBot="1" x14ac:dyDescent="0.25">
      <c r="B337" s="755" t="s">
        <v>100</v>
      </c>
      <c r="C337" s="354" t="s">
        <v>132</v>
      </c>
      <c r="D337" s="354" t="s">
        <v>133</v>
      </c>
      <c r="E337" s="354" t="s">
        <v>134</v>
      </c>
      <c r="F337" s="395" t="s">
        <v>135</v>
      </c>
      <c r="G337" s="354" t="s">
        <v>136</v>
      </c>
      <c r="H337" s="354" t="s">
        <v>137</v>
      </c>
      <c r="I337" s="755" t="s">
        <v>24</v>
      </c>
      <c r="J337" s="354" t="s">
        <v>138</v>
      </c>
      <c r="K337" s="755" t="s">
        <v>26</v>
      </c>
      <c r="L337" s="354" t="s">
        <v>172</v>
      </c>
      <c r="M337" s="355" t="s">
        <v>168</v>
      </c>
    </row>
    <row r="338" spans="2:13" ht="13.5" thickBot="1" x14ac:dyDescent="0.25">
      <c r="B338" s="397" t="s">
        <v>173</v>
      </c>
      <c r="C338" s="180">
        <f t="shared" ref="C338:L341" si="55">C320+C329</f>
        <v>593</v>
      </c>
      <c r="D338" s="180">
        <f t="shared" si="55"/>
        <v>1159</v>
      </c>
      <c r="E338" s="180">
        <f t="shared" si="55"/>
        <v>4234</v>
      </c>
      <c r="F338" s="180">
        <f t="shared" si="55"/>
        <v>2537</v>
      </c>
      <c r="G338" s="180">
        <f t="shared" si="55"/>
        <v>1097</v>
      </c>
      <c r="H338" s="182">
        <f t="shared" si="55"/>
        <v>2500</v>
      </c>
      <c r="I338" s="180">
        <f t="shared" si="55"/>
        <v>1406</v>
      </c>
      <c r="J338" s="182">
        <f t="shared" si="55"/>
        <v>1096</v>
      </c>
      <c r="K338" s="180">
        <f t="shared" si="55"/>
        <v>6146</v>
      </c>
      <c r="L338" s="180">
        <f t="shared" si="55"/>
        <v>66</v>
      </c>
      <c r="M338" s="193">
        <f>SUM(C338:L338)</f>
        <v>20834</v>
      </c>
    </row>
    <row r="339" spans="2:13" ht="13.5" thickBot="1" x14ac:dyDescent="0.25">
      <c r="B339" s="397" t="s">
        <v>174</v>
      </c>
      <c r="C339" s="180">
        <f t="shared" si="55"/>
        <v>644</v>
      </c>
      <c r="D339" s="180">
        <f t="shared" si="55"/>
        <v>1372</v>
      </c>
      <c r="E339" s="180">
        <f t="shared" si="55"/>
        <v>4044</v>
      </c>
      <c r="F339" s="180">
        <f t="shared" si="55"/>
        <v>2958</v>
      </c>
      <c r="G339" s="180">
        <f t="shared" si="55"/>
        <v>1130</v>
      </c>
      <c r="H339" s="182">
        <f t="shared" si="55"/>
        <v>3185</v>
      </c>
      <c r="I339" s="180">
        <f t="shared" si="55"/>
        <v>1597</v>
      </c>
      <c r="J339" s="182">
        <f t="shared" si="55"/>
        <v>973</v>
      </c>
      <c r="K339" s="180">
        <f t="shared" si="55"/>
        <v>4728</v>
      </c>
      <c r="L339" s="180">
        <f t="shared" si="55"/>
        <v>62</v>
      </c>
      <c r="M339" s="193">
        <f>SUM(C339:L339)</f>
        <v>20693</v>
      </c>
    </row>
    <row r="340" spans="2:13" ht="13.5" thickBot="1" x14ac:dyDescent="0.25">
      <c r="B340" s="397" t="s">
        <v>175</v>
      </c>
      <c r="C340" s="180">
        <f t="shared" si="55"/>
        <v>1701</v>
      </c>
      <c r="D340" s="180">
        <f t="shared" si="55"/>
        <v>3690</v>
      </c>
      <c r="E340" s="180">
        <f t="shared" si="55"/>
        <v>8623</v>
      </c>
      <c r="F340" s="180">
        <f t="shared" si="55"/>
        <v>6084</v>
      </c>
      <c r="G340" s="180">
        <f t="shared" si="55"/>
        <v>2539</v>
      </c>
      <c r="H340" s="182">
        <f t="shared" si="55"/>
        <v>7669</v>
      </c>
      <c r="I340" s="180">
        <f t="shared" si="55"/>
        <v>3485</v>
      </c>
      <c r="J340" s="182">
        <f t="shared" si="55"/>
        <v>2095</v>
      </c>
      <c r="K340" s="180">
        <f t="shared" si="55"/>
        <v>9753</v>
      </c>
      <c r="L340" s="180">
        <f t="shared" si="55"/>
        <v>157</v>
      </c>
      <c r="M340" s="193">
        <f>SUM(C340:L340)</f>
        <v>45796</v>
      </c>
    </row>
    <row r="341" spans="2:13" ht="13.5" thickBot="1" x14ac:dyDescent="0.25">
      <c r="B341" s="397" t="s">
        <v>176</v>
      </c>
      <c r="C341" s="180">
        <f t="shared" si="55"/>
        <v>7024</v>
      </c>
      <c r="D341" s="180">
        <f t="shared" si="55"/>
        <v>13164</v>
      </c>
      <c r="E341" s="180">
        <f t="shared" si="55"/>
        <v>30536</v>
      </c>
      <c r="F341" s="180">
        <f t="shared" si="55"/>
        <v>21911</v>
      </c>
      <c r="G341" s="180">
        <f t="shared" si="55"/>
        <v>8474</v>
      </c>
      <c r="H341" s="182">
        <f t="shared" si="55"/>
        <v>26955</v>
      </c>
      <c r="I341" s="180">
        <f t="shared" si="55"/>
        <v>11918</v>
      </c>
      <c r="J341" s="182">
        <f t="shared" si="55"/>
        <v>6405</v>
      </c>
      <c r="K341" s="180">
        <f t="shared" si="55"/>
        <v>31452</v>
      </c>
      <c r="L341" s="180">
        <f t="shared" si="55"/>
        <v>321</v>
      </c>
      <c r="M341" s="193">
        <f>SUM(C341:L341)</f>
        <v>158160</v>
      </c>
    </row>
    <row r="342" spans="2:13" ht="13.5" thickBot="1" x14ac:dyDescent="0.25">
      <c r="B342" s="397" t="s">
        <v>177</v>
      </c>
      <c r="C342" s="185">
        <f>C324+C333</f>
        <v>10794</v>
      </c>
      <c r="D342" s="185">
        <f>D324+D333</f>
        <v>20234</v>
      </c>
      <c r="E342" s="185">
        <f>E324+E333</f>
        <v>51007</v>
      </c>
      <c r="F342" s="185">
        <f>F324+F333</f>
        <v>39274</v>
      </c>
      <c r="G342" s="185">
        <v>14316</v>
      </c>
      <c r="H342" s="186">
        <f>H324+H333</f>
        <v>43730</v>
      </c>
      <c r="I342" s="185">
        <f>I324+I333</f>
        <v>19281</v>
      </c>
      <c r="J342" s="186">
        <f>J324+J333</f>
        <v>9143</v>
      </c>
      <c r="K342" s="185">
        <v>41600</v>
      </c>
      <c r="L342" s="185">
        <f>L324+L333</f>
        <v>907</v>
      </c>
      <c r="M342" s="407">
        <f>SUM(C342:L342)</f>
        <v>250286</v>
      </c>
    </row>
    <row r="343" spans="2:13" x14ac:dyDescent="0.2">
      <c r="B343" s="398" t="s">
        <v>90</v>
      </c>
      <c r="C343" s="400">
        <f t="shared" ref="C343:M343" si="56">SUM(C338:C342)</f>
        <v>20756</v>
      </c>
      <c r="D343" s="400">
        <f t="shared" si="56"/>
        <v>39619</v>
      </c>
      <c r="E343" s="400">
        <f t="shared" si="56"/>
        <v>98444</v>
      </c>
      <c r="F343" s="400">
        <f t="shared" si="56"/>
        <v>72764</v>
      </c>
      <c r="G343" s="400">
        <f t="shared" si="56"/>
        <v>27556</v>
      </c>
      <c r="H343" s="400">
        <f t="shared" si="56"/>
        <v>84039</v>
      </c>
      <c r="I343" s="400">
        <f t="shared" si="56"/>
        <v>37687</v>
      </c>
      <c r="J343" s="400">
        <f t="shared" si="56"/>
        <v>19712</v>
      </c>
      <c r="K343" s="400">
        <f t="shared" si="56"/>
        <v>93679</v>
      </c>
      <c r="L343" s="400">
        <f t="shared" si="56"/>
        <v>1513</v>
      </c>
      <c r="M343" s="408">
        <f t="shared" si="56"/>
        <v>495769</v>
      </c>
    </row>
    <row r="345" spans="2:13" ht="18.75" x14ac:dyDescent="0.25">
      <c r="B345" s="363" t="s">
        <v>742</v>
      </c>
      <c r="C345" s="412"/>
      <c r="D345" s="413"/>
      <c r="E345" s="413"/>
      <c r="F345" s="413"/>
      <c r="G345" s="413"/>
      <c r="H345" s="413"/>
      <c r="I345" s="413"/>
      <c r="J345" s="413"/>
    </row>
    <row r="346" spans="2:13" ht="13.5" thickBot="1" x14ac:dyDescent="0.25">
      <c r="B346" s="755" t="s">
        <v>100</v>
      </c>
      <c r="C346" s="354" t="s">
        <v>161</v>
      </c>
      <c r="D346" s="354" t="s">
        <v>162</v>
      </c>
      <c r="E346" s="354" t="s">
        <v>163</v>
      </c>
      <c r="F346" s="395" t="s">
        <v>164</v>
      </c>
      <c r="G346" s="354" t="s">
        <v>165</v>
      </c>
      <c r="H346" s="354" t="s">
        <v>166</v>
      </c>
      <c r="I346" s="755" t="s">
        <v>167</v>
      </c>
      <c r="J346" s="355" t="s">
        <v>168</v>
      </c>
    </row>
    <row r="347" spans="2:13" ht="13.5" thickBot="1" x14ac:dyDescent="0.25">
      <c r="B347" s="397" t="s">
        <v>173</v>
      </c>
      <c r="C347" s="180">
        <v>3617</v>
      </c>
      <c r="D347" s="180">
        <v>2031</v>
      </c>
      <c r="E347" s="180">
        <v>3087</v>
      </c>
      <c r="F347" s="180">
        <v>1829</v>
      </c>
      <c r="G347" s="180">
        <v>798</v>
      </c>
      <c r="H347" s="182">
        <v>1560</v>
      </c>
      <c r="I347" s="180">
        <v>452</v>
      </c>
      <c r="J347" s="193">
        <v>13374</v>
      </c>
    </row>
    <row r="348" spans="2:13" ht="13.5" thickBot="1" x14ac:dyDescent="0.25">
      <c r="B348" s="397" t="s">
        <v>174</v>
      </c>
      <c r="C348" s="180">
        <v>2906</v>
      </c>
      <c r="D348" s="180">
        <v>2146</v>
      </c>
      <c r="E348" s="180">
        <v>2181</v>
      </c>
      <c r="F348" s="180">
        <v>1561</v>
      </c>
      <c r="G348" s="180">
        <v>935</v>
      </c>
      <c r="H348" s="182">
        <v>1372</v>
      </c>
      <c r="I348" s="180">
        <v>672</v>
      </c>
      <c r="J348" s="193">
        <v>11773</v>
      </c>
    </row>
    <row r="349" spans="2:13" ht="13.5" thickBot="1" x14ac:dyDescent="0.25">
      <c r="B349" s="397" t="s">
        <v>175</v>
      </c>
      <c r="C349" s="180">
        <v>7738</v>
      </c>
      <c r="D349" s="180">
        <v>5057</v>
      </c>
      <c r="E349" s="180">
        <v>3826</v>
      </c>
      <c r="F349" s="180">
        <v>3139</v>
      </c>
      <c r="G349" s="180">
        <v>1819</v>
      </c>
      <c r="H349" s="182">
        <v>1182</v>
      </c>
      <c r="I349" s="180">
        <v>628</v>
      </c>
      <c r="J349" s="193">
        <v>23389</v>
      </c>
    </row>
    <row r="350" spans="2:13" ht="13.5" thickBot="1" x14ac:dyDescent="0.25">
      <c r="B350" s="397" t="s">
        <v>176</v>
      </c>
      <c r="C350" s="180">
        <v>22668</v>
      </c>
      <c r="D350" s="180">
        <v>15317</v>
      </c>
      <c r="E350" s="180">
        <v>12088</v>
      </c>
      <c r="F350" s="180">
        <v>9329</v>
      </c>
      <c r="G350" s="180">
        <v>6399</v>
      </c>
      <c r="H350" s="182">
        <v>2333</v>
      </c>
      <c r="I350" s="180">
        <v>785</v>
      </c>
      <c r="J350" s="193">
        <v>68919</v>
      </c>
    </row>
    <row r="351" spans="2:13" ht="13.5" thickBot="1" x14ac:dyDescent="0.25">
      <c r="B351" s="397" t="s">
        <v>177</v>
      </c>
      <c r="C351" s="185">
        <v>17071</v>
      </c>
      <c r="D351" s="185">
        <v>15226</v>
      </c>
      <c r="E351" s="185">
        <v>15772</v>
      </c>
      <c r="F351" s="185">
        <v>12789</v>
      </c>
      <c r="G351" s="185">
        <v>9643</v>
      </c>
      <c r="H351" s="186">
        <v>2980</v>
      </c>
      <c r="I351" s="185">
        <v>607</v>
      </c>
      <c r="J351" s="407">
        <v>74088</v>
      </c>
    </row>
    <row r="352" spans="2:13" x14ac:dyDescent="0.2">
      <c r="B352" s="398" t="s">
        <v>90</v>
      </c>
      <c r="C352" s="400">
        <v>54000</v>
      </c>
      <c r="D352" s="400">
        <f t="shared" ref="D352:I352" si="57">SUM(D347:D351)</f>
        <v>39777</v>
      </c>
      <c r="E352" s="400">
        <f t="shared" si="57"/>
        <v>36954</v>
      </c>
      <c r="F352" s="400">
        <f t="shared" si="57"/>
        <v>28647</v>
      </c>
      <c r="G352" s="400">
        <f t="shared" si="57"/>
        <v>19594</v>
      </c>
      <c r="H352" s="400">
        <f t="shared" si="57"/>
        <v>9427</v>
      </c>
      <c r="I352" s="400">
        <f t="shared" si="57"/>
        <v>3144</v>
      </c>
      <c r="J352" s="401">
        <f>SUM(C352:I352)</f>
        <v>191543</v>
      </c>
    </row>
    <row r="353" spans="2:10" ht="15.75" x14ac:dyDescent="0.25">
      <c r="B353" s="363"/>
      <c r="C353" s="415"/>
      <c r="D353" s="415"/>
      <c r="E353" s="415"/>
      <c r="F353" s="415"/>
      <c r="G353" s="415"/>
      <c r="H353" s="415"/>
      <c r="I353" s="415"/>
      <c r="J353" s="415"/>
    </row>
    <row r="354" spans="2:10" ht="15.75" x14ac:dyDescent="0.25">
      <c r="B354" s="363" t="s">
        <v>744</v>
      </c>
      <c r="C354" s="417"/>
      <c r="D354" s="418"/>
      <c r="E354" s="418"/>
      <c r="F354" s="418"/>
      <c r="G354" s="418"/>
      <c r="H354" s="418"/>
      <c r="I354" s="418"/>
      <c r="J354" s="418"/>
    </row>
    <row r="355" spans="2:10" ht="13.5" thickBot="1" x14ac:dyDescent="0.25">
      <c r="B355" s="755" t="s">
        <v>100</v>
      </c>
      <c r="C355" s="354" t="s">
        <v>161</v>
      </c>
      <c r="D355" s="354" t="s">
        <v>162</v>
      </c>
      <c r="E355" s="354" t="s">
        <v>163</v>
      </c>
      <c r="F355" s="395" t="s">
        <v>164</v>
      </c>
      <c r="G355" s="354" t="s">
        <v>165</v>
      </c>
      <c r="H355" s="354" t="s">
        <v>166</v>
      </c>
      <c r="I355" s="755" t="s">
        <v>167</v>
      </c>
      <c r="J355" s="355" t="s">
        <v>168</v>
      </c>
    </row>
    <row r="356" spans="2:10" ht="13.5" thickBot="1" x14ac:dyDescent="0.25">
      <c r="B356" s="397" t="s">
        <v>173</v>
      </c>
      <c r="C356" s="180">
        <v>2184</v>
      </c>
      <c r="D356" s="180">
        <v>1152</v>
      </c>
      <c r="E356" s="180">
        <v>1553</v>
      </c>
      <c r="F356" s="180">
        <v>904</v>
      </c>
      <c r="G356" s="180">
        <v>503</v>
      </c>
      <c r="H356" s="182">
        <v>762</v>
      </c>
      <c r="I356" s="180">
        <v>402</v>
      </c>
      <c r="J356" s="193">
        <v>7460</v>
      </c>
    </row>
    <row r="357" spans="2:10" ht="13.5" thickBot="1" x14ac:dyDescent="0.25">
      <c r="B357" s="397" t="s">
        <v>174</v>
      </c>
      <c r="C357" s="180">
        <v>2474</v>
      </c>
      <c r="D357" s="180">
        <v>1651</v>
      </c>
      <c r="E357" s="180">
        <v>1589</v>
      </c>
      <c r="F357" s="180">
        <v>1078</v>
      </c>
      <c r="G357" s="180">
        <v>678</v>
      </c>
      <c r="H357" s="182">
        <v>885</v>
      </c>
      <c r="I357" s="180">
        <v>565</v>
      </c>
      <c r="J357" s="193">
        <v>8920</v>
      </c>
    </row>
    <row r="358" spans="2:10" ht="13.5" thickBot="1" x14ac:dyDescent="0.25">
      <c r="B358" s="397" t="s">
        <v>175</v>
      </c>
      <c r="C358" s="180">
        <v>8857</v>
      </c>
      <c r="D358" s="180">
        <v>4720</v>
      </c>
      <c r="E358" s="180">
        <v>3453</v>
      </c>
      <c r="F358" s="180">
        <v>2382</v>
      </c>
      <c r="G358" s="180">
        <v>1568</v>
      </c>
      <c r="H358" s="182">
        <v>892</v>
      </c>
      <c r="I358" s="180">
        <v>535</v>
      </c>
      <c r="J358" s="193">
        <v>22407</v>
      </c>
    </row>
    <row r="359" spans="2:10" ht="13.5" thickBot="1" x14ac:dyDescent="0.25">
      <c r="B359" s="397" t="s">
        <v>176</v>
      </c>
      <c r="C359" s="180">
        <v>34924</v>
      </c>
      <c r="D359" s="180">
        <v>19910</v>
      </c>
      <c r="E359" s="180">
        <v>14206</v>
      </c>
      <c r="F359" s="180">
        <v>9640</v>
      </c>
      <c r="G359" s="180">
        <v>7106</v>
      </c>
      <c r="H359" s="182">
        <v>2398</v>
      </c>
      <c r="I359" s="180">
        <v>1057</v>
      </c>
      <c r="J359" s="193">
        <v>89241</v>
      </c>
    </row>
    <row r="360" spans="2:10" ht="13.5" thickBot="1" x14ac:dyDescent="0.25">
      <c r="B360" s="397" t="s">
        <v>177</v>
      </c>
      <c r="C360" s="185">
        <v>41067</v>
      </c>
      <c r="D360" s="185">
        <v>34644</v>
      </c>
      <c r="E360" s="185">
        <v>35929</v>
      </c>
      <c r="F360" s="185">
        <v>29454</v>
      </c>
      <c r="G360" s="185">
        <v>25787</v>
      </c>
      <c r="H360" s="186">
        <v>6791</v>
      </c>
      <c r="I360" s="185">
        <v>2526</v>
      </c>
      <c r="J360" s="407">
        <v>176198</v>
      </c>
    </row>
    <row r="361" spans="2:10" x14ac:dyDescent="0.2">
      <c r="B361" s="398" t="s">
        <v>90</v>
      </c>
      <c r="C361" s="400">
        <f t="shared" ref="C361:I361" si="58">SUM(C356:C360)</f>
        <v>89506</v>
      </c>
      <c r="D361" s="400">
        <f t="shared" si="58"/>
        <v>62077</v>
      </c>
      <c r="E361" s="400">
        <f t="shared" si="58"/>
        <v>56730</v>
      </c>
      <c r="F361" s="400">
        <f t="shared" si="58"/>
        <v>43458</v>
      </c>
      <c r="G361" s="400">
        <f t="shared" si="58"/>
        <v>35642</v>
      </c>
      <c r="H361" s="400">
        <f t="shared" si="58"/>
        <v>11728</v>
      </c>
      <c r="I361" s="400">
        <f t="shared" si="58"/>
        <v>5085</v>
      </c>
      <c r="J361" s="401">
        <f>SUM(C361:I361)</f>
        <v>304226</v>
      </c>
    </row>
    <row r="362" spans="2:10" ht="15.75" x14ac:dyDescent="0.25">
      <c r="B362" s="363"/>
      <c r="C362" s="415"/>
      <c r="D362" s="415"/>
      <c r="E362" s="415"/>
      <c r="F362" s="415"/>
      <c r="G362" s="415"/>
      <c r="H362" s="415"/>
      <c r="I362" s="415"/>
      <c r="J362" s="415"/>
    </row>
    <row r="363" spans="2:10" ht="15.75" x14ac:dyDescent="0.25">
      <c r="B363" s="363" t="s">
        <v>743</v>
      </c>
      <c r="C363" s="417"/>
      <c r="D363" s="418"/>
      <c r="E363" s="418"/>
      <c r="F363" s="418"/>
      <c r="G363" s="418"/>
      <c r="H363" s="418"/>
      <c r="I363" s="418"/>
      <c r="J363" s="418"/>
    </row>
    <row r="364" spans="2:10" ht="13.5" thickBot="1" x14ac:dyDescent="0.25">
      <c r="B364" s="755" t="s">
        <v>100</v>
      </c>
      <c r="C364" s="354" t="s">
        <v>161</v>
      </c>
      <c r="D364" s="354" t="s">
        <v>162</v>
      </c>
      <c r="E364" s="354" t="s">
        <v>163</v>
      </c>
      <c r="F364" s="395" t="s">
        <v>164</v>
      </c>
      <c r="G364" s="354" t="s">
        <v>165</v>
      </c>
      <c r="H364" s="354" t="s">
        <v>166</v>
      </c>
      <c r="I364" s="755" t="s">
        <v>167</v>
      </c>
      <c r="J364" s="355" t="s">
        <v>168</v>
      </c>
    </row>
    <row r="365" spans="2:10" ht="13.5" thickBot="1" x14ac:dyDescent="0.25">
      <c r="B365" s="397" t="s">
        <v>173</v>
      </c>
      <c r="C365" s="180">
        <v>5801</v>
      </c>
      <c r="D365" s="180">
        <v>3183</v>
      </c>
      <c r="E365" s="180">
        <v>4640</v>
      </c>
      <c r="F365" s="180">
        <v>2733</v>
      </c>
      <c r="G365" s="180">
        <v>1301</v>
      </c>
      <c r="H365" s="182">
        <v>2322</v>
      </c>
      <c r="I365" s="180">
        <v>854</v>
      </c>
      <c r="J365" s="193">
        <v>20834</v>
      </c>
    </row>
    <row r="366" spans="2:10" ht="13.5" thickBot="1" x14ac:dyDescent="0.25">
      <c r="B366" s="397" t="s">
        <v>174</v>
      </c>
      <c r="C366" s="180">
        <v>5380</v>
      </c>
      <c r="D366" s="180">
        <v>3797</v>
      </c>
      <c r="E366" s="180">
        <v>3770</v>
      </c>
      <c r="F366" s="180">
        <v>2639</v>
      </c>
      <c r="G366" s="180">
        <v>1613</v>
      </c>
      <c r="H366" s="182">
        <v>2257</v>
      </c>
      <c r="I366" s="180">
        <v>1237</v>
      </c>
      <c r="J366" s="193">
        <v>20693</v>
      </c>
    </row>
    <row r="367" spans="2:10" ht="13.5" thickBot="1" x14ac:dyDescent="0.25">
      <c r="B367" s="397" t="s">
        <v>175</v>
      </c>
      <c r="C367" s="180">
        <v>16595</v>
      </c>
      <c r="D367" s="180">
        <v>9777</v>
      </c>
      <c r="E367" s="180">
        <v>7279</v>
      </c>
      <c r="F367" s="180">
        <v>5521</v>
      </c>
      <c r="G367" s="180">
        <v>3387</v>
      </c>
      <c r="H367" s="182">
        <v>2074</v>
      </c>
      <c r="I367" s="180">
        <v>1163</v>
      </c>
      <c r="J367" s="193">
        <v>45796</v>
      </c>
    </row>
    <row r="368" spans="2:10" ht="13.5" thickBot="1" x14ac:dyDescent="0.25">
      <c r="B368" s="397" t="s">
        <v>176</v>
      </c>
      <c r="C368" s="180">
        <v>57592</v>
      </c>
      <c r="D368" s="180">
        <v>35227</v>
      </c>
      <c r="E368" s="180">
        <v>26294</v>
      </c>
      <c r="F368" s="180">
        <v>18969</v>
      </c>
      <c r="G368" s="180">
        <v>13505</v>
      </c>
      <c r="H368" s="182">
        <v>4731</v>
      </c>
      <c r="I368" s="180">
        <v>1842</v>
      </c>
      <c r="J368" s="193">
        <v>158160</v>
      </c>
    </row>
    <row r="369" spans="2:10" ht="13.5" thickBot="1" x14ac:dyDescent="0.25">
      <c r="B369" s="397" t="s">
        <v>177</v>
      </c>
      <c r="C369" s="185">
        <v>58138</v>
      </c>
      <c r="D369" s="185">
        <v>49870</v>
      </c>
      <c r="E369" s="185">
        <v>51701</v>
      </c>
      <c r="F369" s="185">
        <v>42243</v>
      </c>
      <c r="G369" s="185">
        <v>35430</v>
      </c>
      <c r="H369" s="186">
        <v>9771</v>
      </c>
      <c r="I369" s="185">
        <v>3133</v>
      </c>
      <c r="J369" s="407">
        <v>250286</v>
      </c>
    </row>
    <row r="370" spans="2:10" x14ac:dyDescent="0.2">
      <c r="B370" s="398" t="s">
        <v>90</v>
      </c>
      <c r="C370" s="400">
        <f t="shared" ref="C370:J370" si="59">SUM(C365:C369)</f>
        <v>143506</v>
      </c>
      <c r="D370" s="400">
        <f t="shared" si="59"/>
        <v>101854</v>
      </c>
      <c r="E370" s="400">
        <f t="shared" si="59"/>
        <v>93684</v>
      </c>
      <c r="F370" s="400">
        <f t="shared" si="59"/>
        <v>72105</v>
      </c>
      <c r="G370" s="400">
        <f t="shared" si="59"/>
        <v>55236</v>
      </c>
      <c r="H370" s="400">
        <f t="shared" si="59"/>
        <v>21155</v>
      </c>
      <c r="I370" s="400">
        <f t="shared" si="59"/>
        <v>8229</v>
      </c>
      <c r="J370" s="401">
        <f t="shared" si="59"/>
        <v>495769</v>
      </c>
    </row>
    <row r="371" spans="2:10" x14ac:dyDescent="0.2">
      <c r="B371" s="40"/>
      <c r="C371" s="40"/>
      <c r="D371" s="40"/>
      <c r="E371" s="40"/>
      <c r="F371" s="40"/>
      <c r="G371" s="40"/>
      <c r="H371" s="40"/>
      <c r="I371" s="40"/>
      <c r="J371" s="40"/>
    </row>
    <row r="372" spans="2:10" ht="15.75" x14ac:dyDescent="0.25">
      <c r="B372" s="363" t="s">
        <v>1044</v>
      </c>
      <c r="C372" s="414"/>
      <c r="D372" s="414"/>
      <c r="E372" s="414"/>
      <c r="F372" s="414"/>
      <c r="G372" s="414"/>
      <c r="H372" s="414"/>
      <c r="I372" s="414"/>
      <c r="J372" s="414"/>
    </row>
    <row r="373" spans="2:10" ht="13.5" thickBot="1" x14ac:dyDescent="0.25">
      <c r="B373" s="755" t="s">
        <v>178</v>
      </c>
      <c r="C373" s="354">
        <v>1</v>
      </c>
      <c r="D373" s="354">
        <v>2</v>
      </c>
      <c r="E373" s="354">
        <v>3</v>
      </c>
      <c r="F373" s="395">
        <v>4</v>
      </c>
      <c r="G373" s="354">
        <v>5</v>
      </c>
      <c r="H373" s="354">
        <v>6</v>
      </c>
      <c r="I373" s="755">
        <v>7</v>
      </c>
      <c r="J373" s="355" t="s">
        <v>168</v>
      </c>
    </row>
    <row r="374" spans="2:10" ht="13.5" thickBot="1" x14ac:dyDescent="0.25">
      <c r="B374" s="397" t="s">
        <v>6</v>
      </c>
      <c r="C374" s="181">
        <f>C352/J352</f>
        <v>0.28192103078682074</v>
      </c>
      <c r="D374" s="181">
        <f>D352/J352</f>
        <v>0.20766616373346977</v>
      </c>
      <c r="E374" s="181">
        <f>E352/J352</f>
        <v>0.19292795873511431</v>
      </c>
      <c r="F374" s="181">
        <f>F352/J352</f>
        <v>0.14955910683240839</v>
      </c>
      <c r="G374" s="181">
        <f>G352/J352</f>
        <v>0.10229556809698083</v>
      </c>
      <c r="H374" s="181">
        <f>H352/J352</f>
        <v>4.9216102911617758E-2</v>
      </c>
      <c r="I374" s="181">
        <f>I352/J352</f>
        <v>1.6414068903588229E-2</v>
      </c>
      <c r="J374" s="391">
        <f>SUM(C374:I374)</f>
        <v>0.99999999999999989</v>
      </c>
    </row>
    <row r="375" spans="2:10" ht="13.5" thickBot="1" x14ac:dyDescent="0.25">
      <c r="B375" s="397" t="s">
        <v>5</v>
      </c>
      <c r="C375" s="181">
        <f>C361/J361</f>
        <v>0.29420891048102399</v>
      </c>
      <c r="D375" s="181">
        <f>D361/J361</f>
        <v>0.20404896359942937</v>
      </c>
      <c r="E375" s="181">
        <f>E361/J361</f>
        <v>0.18647321399222946</v>
      </c>
      <c r="F375" s="181">
        <f>F361/J361</f>
        <v>0.14284775134275177</v>
      </c>
      <c r="G375" s="181">
        <f>G361/J361</f>
        <v>0.11715632457449396</v>
      </c>
      <c r="H375" s="181">
        <f>H361/J361</f>
        <v>3.8550288272534233E-2</v>
      </c>
      <c r="I375" s="181">
        <f>I361/J361</f>
        <v>1.6714547737537225E-2</v>
      </c>
      <c r="J375" s="391">
        <f>SUM(C375:I375)</f>
        <v>1</v>
      </c>
    </row>
    <row r="376" spans="2:10" x14ac:dyDescent="0.2">
      <c r="B376" s="398" t="s">
        <v>179</v>
      </c>
      <c r="C376" s="393">
        <f>C370/J370</f>
        <v>0.28946142255768309</v>
      </c>
      <c r="D376" s="393">
        <f>D370/J370</f>
        <v>0.20544648818300459</v>
      </c>
      <c r="E376" s="393">
        <f>E370/J370</f>
        <v>0.18896703908473503</v>
      </c>
      <c r="F376" s="393">
        <f>F370/J370</f>
        <v>0.14544071936728598</v>
      </c>
      <c r="G376" s="393">
        <f>G370/J370</f>
        <v>0.11141479196964715</v>
      </c>
      <c r="H376" s="393">
        <f>H370/J370</f>
        <v>4.2671082701822828E-2</v>
      </c>
      <c r="I376" s="393">
        <f>I370/J370</f>
        <v>1.659845613582132E-2</v>
      </c>
      <c r="J376" s="394">
        <f>SUM(C376:I376)</f>
        <v>1</v>
      </c>
    </row>
    <row r="378" spans="2:10" ht="18.75" x14ac:dyDescent="0.3">
      <c r="B378" s="363" t="s">
        <v>1196</v>
      </c>
      <c r="C378" s="65"/>
      <c r="D378" s="65"/>
      <c r="E378" s="65"/>
      <c r="F378" s="65"/>
      <c r="G378" s="65"/>
      <c r="H378" s="65"/>
      <c r="I378" s="65"/>
      <c r="J378" s="65"/>
    </row>
    <row r="379" spans="2:10" ht="13.5" thickBot="1" x14ac:dyDescent="0.25">
      <c r="B379" s="755" t="s">
        <v>83</v>
      </c>
      <c r="C379" s="354" t="s">
        <v>161</v>
      </c>
      <c r="D379" s="354" t="s">
        <v>162</v>
      </c>
      <c r="E379" s="354" t="s">
        <v>163</v>
      </c>
      <c r="F379" s="395" t="s">
        <v>164</v>
      </c>
      <c r="G379" s="354" t="s">
        <v>165</v>
      </c>
      <c r="H379" s="354" t="s">
        <v>166</v>
      </c>
      <c r="I379" s="755" t="s">
        <v>167</v>
      </c>
      <c r="J379" s="355" t="s">
        <v>168</v>
      </c>
    </row>
    <row r="380" spans="2:10" ht="13.5" thickBot="1" x14ac:dyDescent="0.25">
      <c r="B380" s="419">
        <v>34151</v>
      </c>
      <c r="C380" s="180">
        <v>2506</v>
      </c>
      <c r="D380" s="180">
        <v>198597</v>
      </c>
      <c r="E380" s="180">
        <v>25724</v>
      </c>
      <c r="F380" s="180">
        <v>14576</v>
      </c>
      <c r="G380" s="180">
        <v>12969</v>
      </c>
      <c r="H380" s="180">
        <v>2882</v>
      </c>
      <c r="I380" s="180">
        <v>1634</v>
      </c>
      <c r="J380" s="193">
        <f t="shared" ref="J380:J395" si="60">SUM(C380:I380)</f>
        <v>258888</v>
      </c>
    </row>
    <row r="381" spans="2:10" ht="13.5" thickBot="1" x14ac:dyDescent="0.25">
      <c r="B381" s="419">
        <v>34669</v>
      </c>
      <c r="C381" s="180">
        <v>13123</v>
      </c>
      <c r="D381" s="180">
        <v>161674</v>
      </c>
      <c r="E381" s="180">
        <v>44919</v>
      </c>
      <c r="F381" s="180">
        <v>21198</v>
      </c>
      <c r="G381" s="180">
        <v>19041</v>
      </c>
      <c r="H381" s="180">
        <v>4103</v>
      </c>
      <c r="I381" s="180">
        <v>2440</v>
      </c>
      <c r="J381" s="193">
        <f t="shared" si="60"/>
        <v>266498</v>
      </c>
    </row>
    <row r="382" spans="2:10" ht="13.5" thickBot="1" x14ac:dyDescent="0.25">
      <c r="B382" s="419">
        <v>35034</v>
      </c>
      <c r="C382" s="180">
        <v>22631</v>
      </c>
      <c r="D382" s="180">
        <v>146441</v>
      </c>
      <c r="E382" s="180">
        <v>51801</v>
      </c>
      <c r="F382" s="180">
        <v>23591</v>
      </c>
      <c r="G382" s="180">
        <v>19690</v>
      </c>
      <c r="H382" s="180">
        <v>4364</v>
      </c>
      <c r="I382" s="180">
        <v>2735</v>
      </c>
      <c r="J382" s="193">
        <f t="shared" si="60"/>
        <v>271253</v>
      </c>
    </row>
    <row r="383" spans="2:10" ht="13.5" thickBot="1" x14ac:dyDescent="0.25">
      <c r="B383" s="419">
        <v>35400</v>
      </c>
      <c r="C383" s="180">
        <v>27634</v>
      </c>
      <c r="D383" s="180">
        <v>133180</v>
      </c>
      <c r="E383" s="180">
        <v>52983</v>
      </c>
      <c r="F383" s="180">
        <v>23478</v>
      </c>
      <c r="G383" s="180">
        <v>18336</v>
      </c>
      <c r="H383" s="180">
        <v>4093</v>
      </c>
      <c r="I383" s="180">
        <v>2516</v>
      </c>
      <c r="J383" s="193">
        <f t="shared" si="60"/>
        <v>262220</v>
      </c>
    </row>
    <row r="384" spans="2:10" ht="13.5" thickBot="1" x14ac:dyDescent="0.25">
      <c r="B384" s="419">
        <v>35765</v>
      </c>
      <c r="C384" s="180">
        <v>34449</v>
      </c>
      <c r="D384" s="180">
        <v>125380</v>
      </c>
      <c r="E384" s="180">
        <v>56837</v>
      </c>
      <c r="F384" s="180">
        <v>25388</v>
      </c>
      <c r="G384" s="180">
        <v>19777</v>
      </c>
      <c r="H384" s="180">
        <v>4265</v>
      </c>
      <c r="I384" s="180">
        <v>2899</v>
      </c>
      <c r="J384" s="193">
        <f t="shared" si="60"/>
        <v>268995</v>
      </c>
    </row>
    <row r="385" spans="2:10" ht="13.5" thickBot="1" x14ac:dyDescent="0.25">
      <c r="B385" s="419">
        <v>36130</v>
      </c>
      <c r="C385" s="180">
        <v>40275</v>
      </c>
      <c r="D385" s="180">
        <v>118586</v>
      </c>
      <c r="E385" s="180">
        <v>59422</v>
      </c>
      <c r="F385" s="180">
        <v>26220</v>
      </c>
      <c r="G385" s="180">
        <v>20743</v>
      </c>
      <c r="H385" s="180">
        <v>4630</v>
      </c>
      <c r="I385" s="180">
        <v>3144</v>
      </c>
      <c r="J385" s="193">
        <f t="shared" si="60"/>
        <v>273020</v>
      </c>
    </row>
    <row r="386" spans="2:10" ht="13.5" thickBot="1" x14ac:dyDescent="0.25">
      <c r="B386" s="419">
        <v>36495</v>
      </c>
      <c r="C386" s="180">
        <v>45571</v>
      </c>
      <c r="D386" s="180">
        <v>112964</v>
      </c>
      <c r="E386" s="180">
        <v>48701</v>
      </c>
      <c r="F386" s="180">
        <v>40581</v>
      </c>
      <c r="G386" s="180">
        <v>21889</v>
      </c>
      <c r="H386" s="180">
        <v>5630</v>
      </c>
      <c r="I386" s="180">
        <v>3551</v>
      </c>
      <c r="J386" s="193">
        <f t="shared" si="60"/>
        <v>278887</v>
      </c>
    </row>
    <row r="387" spans="2:10" ht="13.5" thickBot="1" x14ac:dyDescent="0.25">
      <c r="B387" s="419">
        <v>36861</v>
      </c>
      <c r="C387" s="180">
        <v>50379</v>
      </c>
      <c r="D387" s="180">
        <v>110605</v>
      </c>
      <c r="E387" s="180">
        <v>49644</v>
      </c>
      <c r="F387" s="180">
        <v>42156</v>
      </c>
      <c r="G387" s="180">
        <v>22743</v>
      </c>
      <c r="H387" s="180">
        <v>6058</v>
      </c>
      <c r="I387" s="180">
        <v>3915</v>
      </c>
      <c r="J387" s="193">
        <f t="shared" si="60"/>
        <v>285500</v>
      </c>
    </row>
    <row r="388" spans="2:10" ht="13.5" thickBot="1" x14ac:dyDescent="0.25">
      <c r="B388" s="419">
        <v>37226</v>
      </c>
      <c r="C388" s="180">
        <v>54485</v>
      </c>
      <c r="D388" s="180">
        <v>109551</v>
      </c>
      <c r="E388" s="180">
        <v>50304</v>
      </c>
      <c r="F388" s="180">
        <v>43594</v>
      </c>
      <c r="G388" s="180">
        <v>23460</v>
      </c>
      <c r="H388" s="180">
        <v>6410</v>
      </c>
      <c r="I388" s="180">
        <v>4215</v>
      </c>
      <c r="J388" s="193">
        <f t="shared" si="60"/>
        <v>292019</v>
      </c>
    </row>
    <row r="389" spans="2:10" ht="13.5" thickBot="1" x14ac:dyDescent="0.25">
      <c r="B389" s="419">
        <v>37591</v>
      </c>
      <c r="C389" s="180">
        <v>58830</v>
      </c>
      <c r="D389" s="180">
        <v>109891</v>
      </c>
      <c r="E389" s="180">
        <v>52285</v>
      </c>
      <c r="F389" s="180">
        <v>45720</v>
      </c>
      <c r="G389" s="180">
        <v>24960</v>
      </c>
      <c r="H389" s="180">
        <v>7092</v>
      </c>
      <c r="I389" s="180">
        <v>4750</v>
      </c>
      <c r="J389" s="193">
        <f t="shared" si="60"/>
        <v>303528</v>
      </c>
    </row>
    <row r="390" spans="2:10" ht="13.5" thickBot="1" x14ac:dyDescent="0.25">
      <c r="B390" s="419">
        <v>37956</v>
      </c>
      <c r="C390" s="180">
        <v>62172</v>
      </c>
      <c r="D390" s="180">
        <v>109944</v>
      </c>
      <c r="E390" s="180">
        <v>52507</v>
      </c>
      <c r="F390" s="180">
        <v>46365</v>
      </c>
      <c r="G390" s="180">
        <v>25085</v>
      </c>
      <c r="H390" s="180">
        <v>7090</v>
      </c>
      <c r="I390" s="180">
        <v>4836</v>
      </c>
      <c r="J390" s="193">
        <f t="shared" si="60"/>
        <v>307999</v>
      </c>
    </row>
    <row r="391" spans="2:10" ht="13.5" thickBot="1" x14ac:dyDescent="0.25">
      <c r="B391" s="419">
        <v>38322</v>
      </c>
      <c r="C391" s="180">
        <v>67039</v>
      </c>
      <c r="D391" s="180">
        <v>111971</v>
      </c>
      <c r="E391" s="180">
        <v>53348</v>
      </c>
      <c r="F391" s="180">
        <v>48830</v>
      </c>
      <c r="G391" s="180">
        <v>26069</v>
      </c>
      <c r="H391" s="180">
        <v>7758</v>
      </c>
      <c r="I391" s="180">
        <v>5243</v>
      </c>
      <c r="J391" s="193">
        <f t="shared" si="60"/>
        <v>320258</v>
      </c>
    </row>
    <row r="392" spans="2:10" ht="13.5" thickBot="1" x14ac:dyDescent="0.25">
      <c r="B392" s="419">
        <v>38687</v>
      </c>
      <c r="C392" s="180">
        <v>70437</v>
      </c>
      <c r="D392" s="180">
        <v>112150</v>
      </c>
      <c r="E392" s="180">
        <v>52865</v>
      </c>
      <c r="F392" s="180">
        <v>49215</v>
      </c>
      <c r="G392" s="180">
        <v>25409</v>
      </c>
      <c r="H392" s="180">
        <v>8052</v>
      </c>
      <c r="I392" s="180">
        <v>5160</v>
      </c>
      <c r="J392" s="193">
        <f t="shared" si="60"/>
        <v>323288</v>
      </c>
    </row>
    <row r="393" spans="2:10" ht="13.5" thickBot="1" x14ac:dyDescent="0.25">
      <c r="B393" s="419">
        <v>39052</v>
      </c>
      <c r="C393" s="180">
        <v>74294</v>
      </c>
      <c r="D393" s="180">
        <v>115455</v>
      </c>
      <c r="E393" s="180">
        <v>54986</v>
      </c>
      <c r="F393" s="180">
        <v>51458</v>
      </c>
      <c r="G393" s="180">
        <v>26578</v>
      </c>
      <c r="H393" s="180">
        <v>8848</v>
      </c>
      <c r="I393" s="180">
        <v>5703</v>
      </c>
      <c r="J393" s="193">
        <f t="shared" si="60"/>
        <v>337322</v>
      </c>
    </row>
    <row r="394" spans="2:10" ht="13.5" thickBot="1" x14ac:dyDescent="0.25">
      <c r="B394" s="419">
        <v>39417</v>
      </c>
      <c r="C394" s="180">
        <v>76444</v>
      </c>
      <c r="D394" s="180">
        <v>119086</v>
      </c>
      <c r="E394" s="180">
        <v>57372</v>
      </c>
      <c r="F394" s="180">
        <v>53942</v>
      </c>
      <c r="G394" s="180">
        <v>28397</v>
      </c>
      <c r="H394" s="180">
        <v>9732</v>
      </c>
      <c r="I394" s="180">
        <v>6084</v>
      </c>
      <c r="J394" s="193">
        <f t="shared" si="60"/>
        <v>351057</v>
      </c>
    </row>
    <row r="395" spans="2:10" ht="13.5" thickBot="1" x14ac:dyDescent="0.25">
      <c r="B395" s="419">
        <v>39783</v>
      </c>
      <c r="C395" s="180">
        <v>78004</v>
      </c>
      <c r="D395" s="180">
        <v>121587</v>
      </c>
      <c r="E395" s="180">
        <v>59091</v>
      </c>
      <c r="F395" s="180">
        <v>54881</v>
      </c>
      <c r="G395" s="180">
        <v>28542</v>
      </c>
      <c r="H395" s="180">
        <v>10210</v>
      </c>
      <c r="I395" s="180">
        <v>6230</v>
      </c>
      <c r="J395" s="193">
        <f t="shared" si="60"/>
        <v>358545</v>
      </c>
    </row>
    <row r="396" spans="2:10" ht="13.5" thickBot="1" x14ac:dyDescent="0.25">
      <c r="B396" s="419">
        <v>40148</v>
      </c>
      <c r="C396" s="180">
        <v>76522</v>
      </c>
      <c r="D396" s="180">
        <v>121253</v>
      </c>
      <c r="E396" s="180">
        <v>60775</v>
      </c>
      <c r="F396" s="180">
        <v>54249</v>
      </c>
      <c r="G396" s="180">
        <v>33389</v>
      </c>
      <c r="H396" s="180">
        <v>12644</v>
      </c>
      <c r="I396" s="180">
        <v>6978</v>
      </c>
      <c r="J396" s="193">
        <v>365810</v>
      </c>
    </row>
    <row r="397" spans="2:10" ht="13.5" thickBot="1" x14ac:dyDescent="0.25">
      <c r="B397" s="419">
        <v>40513</v>
      </c>
      <c r="C397" s="180">
        <v>78901</v>
      </c>
      <c r="D397" s="180">
        <v>124522</v>
      </c>
      <c r="E397" s="180">
        <v>62118</v>
      </c>
      <c r="F397" s="180">
        <v>53750</v>
      </c>
      <c r="G397" s="180">
        <v>34092</v>
      </c>
      <c r="H397" s="180">
        <v>12820</v>
      </c>
      <c r="I397" s="180">
        <v>6560</v>
      </c>
      <c r="J397" s="193">
        <v>372763</v>
      </c>
    </row>
    <row r="398" spans="2:10" ht="13.5" thickBot="1" x14ac:dyDescent="0.25">
      <c r="B398" s="419">
        <v>40878</v>
      </c>
      <c r="C398" s="180">
        <v>81082</v>
      </c>
      <c r="D398" s="180">
        <v>117803</v>
      </c>
      <c r="E398" s="180">
        <v>62765</v>
      </c>
      <c r="F398" s="180">
        <v>53533</v>
      </c>
      <c r="G398" s="180">
        <v>35794</v>
      </c>
      <c r="H398" s="180">
        <v>13510</v>
      </c>
      <c r="I398" s="180">
        <v>6711</v>
      </c>
      <c r="J398" s="193">
        <f>SUM(C398:I398)</f>
        <v>371198</v>
      </c>
    </row>
    <row r="399" spans="2:10" ht="13.5" thickBot="1" x14ac:dyDescent="0.25">
      <c r="B399" s="419">
        <v>41244</v>
      </c>
      <c r="C399" s="180">
        <v>98989</v>
      </c>
      <c r="D399" s="180">
        <v>131843</v>
      </c>
      <c r="E399" s="180">
        <v>76410</v>
      </c>
      <c r="F399" s="180">
        <v>62534</v>
      </c>
      <c r="G399" s="180">
        <v>43751</v>
      </c>
      <c r="H399" s="180">
        <v>18183</v>
      </c>
      <c r="I399" s="180">
        <v>9186</v>
      </c>
      <c r="J399" s="193">
        <v>440896</v>
      </c>
    </row>
    <row r="400" spans="2:10" ht="13.5" thickBot="1" x14ac:dyDescent="0.25">
      <c r="B400" s="419">
        <v>41609</v>
      </c>
      <c r="C400" s="180">
        <v>104393</v>
      </c>
      <c r="D400" s="180">
        <v>130803</v>
      </c>
      <c r="E400" s="180">
        <v>78170</v>
      </c>
      <c r="F400" s="180">
        <v>63463</v>
      </c>
      <c r="G400" s="180">
        <v>46089</v>
      </c>
      <c r="H400" s="180">
        <v>18806</v>
      </c>
      <c r="I400" s="180">
        <v>9435</v>
      </c>
      <c r="J400" s="193">
        <f>SUM(C400:I400)</f>
        <v>451159</v>
      </c>
    </row>
    <row r="401" spans="2:10" ht="13.5" thickBot="1" x14ac:dyDescent="0.25">
      <c r="B401" s="419">
        <v>41974</v>
      </c>
      <c r="C401" s="180">
        <v>106980</v>
      </c>
      <c r="D401" s="180">
        <v>130021</v>
      </c>
      <c r="E401" s="180">
        <v>79544</v>
      </c>
      <c r="F401" s="180">
        <v>64518</v>
      </c>
      <c r="G401" s="180">
        <v>47657</v>
      </c>
      <c r="H401" s="180">
        <v>19300</v>
      </c>
      <c r="I401" s="180">
        <v>9556</v>
      </c>
      <c r="J401" s="193">
        <f>SUM(C401:I401)</f>
        <v>457576</v>
      </c>
    </row>
    <row r="402" spans="2:10" ht="13.5" thickBot="1" x14ac:dyDescent="0.25">
      <c r="B402" s="419">
        <v>42339</v>
      </c>
      <c r="C402" s="180">
        <v>112788</v>
      </c>
      <c r="D402" s="180">
        <v>118882</v>
      </c>
      <c r="E402" s="180">
        <v>79919</v>
      </c>
      <c r="F402" s="180">
        <v>64479</v>
      </c>
      <c r="G402" s="180">
        <v>48121</v>
      </c>
      <c r="H402" s="180">
        <v>19212</v>
      </c>
      <c r="I402" s="180">
        <v>9200</v>
      </c>
      <c r="J402" s="193">
        <v>452601</v>
      </c>
    </row>
    <row r="403" spans="2:10" ht="13.5" thickBot="1" x14ac:dyDescent="0.25">
      <c r="B403" s="419">
        <v>42705</v>
      </c>
      <c r="C403" s="180">
        <v>118662</v>
      </c>
      <c r="D403" s="180">
        <v>110859</v>
      </c>
      <c r="E403" s="180">
        <v>81591</v>
      </c>
      <c r="F403" s="180">
        <v>65495</v>
      </c>
      <c r="G403" s="180">
        <v>49496</v>
      </c>
      <c r="H403" s="180">
        <v>19894</v>
      </c>
      <c r="I403" s="180">
        <v>9357</v>
      </c>
      <c r="J403" s="193">
        <v>455354</v>
      </c>
    </row>
    <row r="404" spans="2:10" ht="13.5" thickBot="1" x14ac:dyDescent="0.25">
      <c r="B404" s="419">
        <v>43070</v>
      </c>
      <c r="C404" s="180">
        <v>123312</v>
      </c>
      <c r="D404" s="180">
        <v>105191</v>
      </c>
      <c r="E404" s="180">
        <v>83469</v>
      </c>
      <c r="F404" s="180">
        <v>66358</v>
      </c>
      <c r="G404" s="180">
        <v>51167</v>
      </c>
      <c r="H404" s="180">
        <v>19906</v>
      </c>
      <c r="I404" s="180">
        <v>9380</v>
      </c>
      <c r="J404" s="193">
        <v>458783</v>
      </c>
    </row>
    <row r="405" spans="2:10" ht="13.5" thickBot="1" x14ac:dyDescent="0.25">
      <c r="B405" s="419">
        <v>43435</v>
      </c>
      <c r="C405" s="180">
        <v>127754</v>
      </c>
      <c r="D405" s="180">
        <v>101402</v>
      </c>
      <c r="E405" s="180">
        <v>83913</v>
      </c>
      <c r="F405" s="180">
        <v>67703</v>
      </c>
      <c r="G405" s="180">
        <v>52069</v>
      </c>
      <c r="H405" s="180">
        <v>19970</v>
      </c>
      <c r="I405" s="180">
        <v>9368</v>
      </c>
      <c r="J405" s="193">
        <v>462179</v>
      </c>
    </row>
    <row r="406" spans="2:10" ht="13.5" thickBot="1" x14ac:dyDescent="0.25">
      <c r="B406" s="419">
        <v>43800</v>
      </c>
      <c r="C406" s="180">
        <v>131637</v>
      </c>
      <c r="D406" s="180">
        <v>99614</v>
      </c>
      <c r="E406" s="180">
        <v>85269</v>
      </c>
      <c r="F406" s="180">
        <v>68747</v>
      </c>
      <c r="G406" s="180">
        <v>52672</v>
      </c>
      <c r="H406" s="180">
        <v>20342</v>
      </c>
      <c r="I406" s="180">
        <v>9471</v>
      </c>
      <c r="J406" s="193">
        <v>467752</v>
      </c>
    </row>
    <row r="407" spans="2:10" ht="13.5" thickBot="1" x14ac:dyDescent="0.25">
      <c r="B407" s="419">
        <v>44166</v>
      </c>
      <c r="C407" s="180">
        <v>130771</v>
      </c>
      <c r="D407" s="180">
        <v>99339</v>
      </c>
      <c r="E407" s="180">
        <v>85961</v>
      </c>
      <c r="F407" s="180">
        <v>67769</v>
      </c>
      <c r="G407" s="180">
        <v>51264</v>
      </c>
      <c r="H407" s="180">
        <v>19980</v>
      </c>
      <c r="I407" s="180">
        <v>9047</v>
      </c>
      <c r="J407" s="193">
        <v>464131</v>
      </c>
    </row>
    <row r="408" spans="2:10" ht="13.5" thickBot="1" x14ac:dyDescent="0.25">
      <c r="B408" s="419">
        <v>44531</v>
      </c>
      <c r="C408" s="180">
        <v>130494</v>
      </c>
      <c r="D408" s="180">
        <v>100246</v>
      </c>
      <c r="E408" s="180">
        <v>87604</v>
      </c>
      <c r="F408" s="180">
        <v>68201</v>
      </c>
      <c r="G408" s="180">
        <v>51785</v>
      </c>
      <c r="H408" s="180">
        <v>19918</v>
      </c>
      <c r="I408" s="180">
        <v>9027</v>
      </c>
      <c r="J408" s="193">
        <v>467275</v>
      </c>
    </row>
    <row r="409" spans="2:10" ht="13.5" thickBot="1" x14ac:dyDescent="0.25">
      <c r="B409" s="419">
        <v>44896</v>
      </c>
      <c r="C409" s="180">
        <v>132517</v>
      </c>
      <c r="D409" s="180">
        <v>100610</v>
      </c>
      <c r="E409" s="180">
        <v>89207</v>
      </c>
      <c r="F409" s="180">
        <v>68459</v>
      </c>
      <c r="G409" s="180">
        <v>51485</v>
      </c>
      <c r="H409" s="180">
        <v>19724</v>
      </c>
      <c r="I409" s="180">
        <v>8645</v>
      </c>
      <c r="J409" s="193">
        <v>470647</v>
      </c>
    </row>
    <row r="410" spans="2:10" ht="13.5" thickBot="1" x14ac:dyDescent="0.25">
      <c r="B410" s="419">
        <v>45261</v>
      </c>
      <c r="C410" s="180">
        <v>137283</v>
      </c>
      <c r="D410" s="180">
        <v>100201</v>
      </c>
      <c r="E410" s="180">
        <v>91712</v>
      </c>
      <c r="F410" s="180">
        <v>70845</v>
      </c>
      <c r="G410" s="180">
        <v>54249</v>
      </c>
      <c r="H410" s="180">
        <v>20695</v>
      </c>
      <c r="I410" s="180">
        <v>8578</v>
      </c>
      <c r="J410" s="193">
        <v>483563</v>
      </c>
    </row>
    <row r="411" spans="2:10" x14ac:dyDescent="0.2">
      <c r="B411" s="420">
        <v>45627</v>
      </c>
      <c r="C411" s="392">
        <v>143506</v>
      </c>
      <c r="D411" s="392">
        <v>101854</v>
      </c>
      <c r="E411" s="392">
        <v>93684</v>
      </c>
      <c r="F411" s="392">
        <v>72105</v>
      </c>
      <c r="G411" s="392">
        <v>55236</v>
      </c>
      <c r="H411" s="392">
        <v>21155</v>
      </c>
      <c r="I411" s="392">
        <v>8229</v>
      </c>
      <c r="J411" s="402">
        <v>495769</v>
      </c>
    </row>
    <row r="413" spans="2:10" ht="18.75" x14ac:dyDescent="0.3">
      <c r="B413" s="363" t="s">
        <v>725</v>
      </c>
      <c r="C413" s="65"/>
      <c r="D413" s="65"/>
      <c r="E413" s="65"/>
      <c r="F413" s="65"/>
      <c r="G413" s="65"/>
      <c r="H413" s="65"/>
      <c r="I413" s="65"/>
      <c r="J413" s="65"/>
    </row>
    <row r="414" spans="2:10" ht="13.5" thickBot="1" x14ac:dyDescent="0.25">
      <c r="B414" s="755" t="s">
        <v>83</v>
      </c>
      <c r="C414" s="354" t="s">
        <v>161</v>
      </c>
      <c r="D414" s="354" t="s">
        <v>162</v>
      </c>
      <c r="E414" s="354" t="s">
        <v>163</v>
      </c>
      <c r="F414" s="395" t="s">
        <v>164</v>
      </c>
      <c r="G414" s="354" t="s">
        <v>165</v>
      </c>
      <c r="H414" s="354" t="s">
        <v>166</v>
      </c>
      <c r="I414" s="755" t="s">
        <v>167</v>
      </c>
      <c r="J414" s="355" t="s">
        <v>168</v>
      </c>
    </row>
    <row r="415" spans="2:10" ht="13.5" thickBot="1" x14ac:dyDescent="0.25">
      <c r="B415" s="419">
        <v>34151</v>
      </c>
      <c r="C415" s="180">
        <v>7281</v>
      </c>
      <c r="D415" s="180">
        <v>15670</v>
      </c>
      <c r="E415" s="180">
        <v>8565</v>
      </c>
      <c r="F415" s="180">
        <v>4876</v>
      </c>
      <c r="G415" s="180">
        <v>2117</v>
      </c>
      <c r="H415" s="180">
        <v>1383</v>
      </c>
      <c r="I415" s="180">
        <v>549</v>
      </c>
      <c r="J415" s="193">
        <v>40441</v>
      </c>
    </row>
    <row r="416" spans="2:10" ht="13.5" thickBot="1" x14ac:dyDescent="0.25">
      <c r="B416" s="419">
        <v>34669</v>
      </c>
      <c r="C416" s="180">
        <v>7866</v>
      </c>
      <c r="D416" s="180">
        <v>13398</v>
      </c>
      <c r="E416" s="180">
        <v>9107</v>
      </c>
      <c r="F416" s="180">
        <v>4416</v>
      </c>
      <c r="G416" s="180">
        <v>4007</v>
      </c>
      <c r="H416" s="180">
        <v>2674</v>
      </c>
      <c r="I416" s="180">
        <v>1081</v>
      </c>
      <c r="J416" s="193">
        <v>42549</v>
      </c>
    </row>
    <row r="417" spans="2:10" ht="13.5" thickBot="1" x14ac:dyDescent="0.25">
      <c r="B417" s="419">
        <v>35034</v>
      </c>
      <c r="C417" s="180">
        <v>8359</v>
      </c>
      <c r="D417" s="180">
        <v>14017</v>
      </c>
      <c r="E417" s="180">
        <v>10248</v>
      </c>
      <c r="F417" s="180">
        <v>4212</v>
      </c>
      <c r="G417" s="180">
        <v>4526</v>
      </c>
      <c r="H417" s="180">
        <v>2877</v>
      </c>
      <c r="I417" s="180">
        <v>1192</v>
      </c>
      <c r="J417" s="193">
        <v>45431</v>
      </c>
    </row>
    <row r="418" spans="2:10" ht="13.5" thickBot="1" x14ac:dyDescent="0.25">
      <c r="B418" s="419">
        <v>35400</v>
      </c>
      <c r="C418" s="180">
        <v>7537</v>
      </c>
      <c r="D418" s="180">
        <v>15517</v>
      </c>
      <c r="E418" s="180">
        <v>11233</v>
      </c>
      <c r="F418" s="180">
        <v>4449</v>
      </c>
      <c r="G418" s="180">
        <v>4741</v>
      </c>
      <c r="H418" s="180">
        <v>2994</v>
      </c>
      <c r="I418" s="180">
        <v>1218</v>
      </c>
      <c r="J418" s="193">
        <v>47689</v>
      </c>
    </row>
    <row r="419" spans="2:10" ht="13.5" thickBot="1" x14ac:dyDescent="0.25">
      <c r="B419" s="419">
        <v>35765</v>
      </c>
      <c r="C419" s="180">
        <v>7696</v>
      </c>
      <c r="D419" s="180">
        <v>14784</v>
      </c>
      <c r="E419" s="180">
        <v>11118</v>
      </c>
      <c r="F419" s="180">
        <v>4435</v>
      </c>
      <c r="G419" s="180">
        <v>4542</v>
      </c>
      <c r="H419" s="180">
        <v>2685</v>
      </c>
      <c r="I419" s="180">
        <v>1229</v>
      </c>
      <c r="J419" s="193">
        <v>46489</v>
      </c>
    </row>
    <row r="420" spans="2:10" ht="13.5" thickBot="1" x14ac:dyDescent="0.25">
      <c r="B420" s="419">
        <v>36130</v>
      </c>
      <c r="C420" s="180">
        <v>7856</v>
      </c>
      <c r="D420" s="180">
        <v>14702</v>
      </c>
      <c r="E420" s="180">
        <v>10978</v>
      </c>
      <c r="F420" s="180">
        <v>4425</v>
      </c>
      <c r="G420" s="180">
        <v>4507</v>
      </c>
      <c r="H420" s="180">
        <v>2664</v>
      </c>
      <c r="I420" s="180">
        <v>1233</v>
      </c>
      <c r="J420" s="193">
        <v>46365</v>
      </c>
    </row>
    <row r="421" spans="2:10" ht="13.5" thickBot="1" x14ac:dyDescent="0.25">
      <c r="B421" s="419">
        <v>36495</v>
      </c>
      <c r="C421" s="180">
        <v>8987</v>
      </c>
      <c r="D421" s="180">
        <v>15272</v>
      </c>
      <c r="E421" s="180">
        <v>10697</v>
      </c>
      <c r="F421" s="180">
        <v>6150</v>
      </c>
      <c r="G421" s="180">
        <v>4641</v>
      </c>
      <c r="H421" s="180">
        <v>2861</v>
      </c>
      <c r="I421" s="180">
        <v>1390</v>
      </c>
      <c r="J421" s="193">
        <v>49998</v>
      </c>
    </row>
    <row r="422" spans="2:10" ht="13.5" thickBot="1" x14ac:dyDescent="0.25">
      <c r="B422" s="419">
        <v>36861</v>
      </c>
      <c r="C422" s="180">
        <v>9608</v>
      </c>
      <c r="D422" s="180">
        <v>15602</v>
      </c>
      <c r="E422" s="180">
        <v>10601</v>
      </c>
      <c r="F422" s="180">
        <v>6516</v>
      </c>
      <c r="G422" s="180">
        <v>4579</v>
      </c>
      <c r="H422" s="180">
        <v>2866</v>
      </c>
      <c r="I422" s="180">
        <v>1440</v>
      </c>
      <c r="J422" s="193">
        <f t="shared" ref="J422:J432" si="61">SUM(C422:I422)</f>
        <v>51212</v>
      </c>
    </row>
    <row r="423" spans="2:10" ht="13.5" thickBot="1" x14ac:dyDescent="0.25">
      <c r="B423" s="419">
        <v>37226</v>
      </c>
      <c r="C423" s="180">
        <v>9913</v>
      </c>
      <c r="D423" s="180">
        <v>15814</v>
      </c>
      <c r="E423" s="180">
        <v>10409</v>
      </c>
      <c r="F423" s="180">
        <v>6674</v>
      </c>
      <c r="G423" s="180">
        <v>4471</v>
      </c>
      <c r="H423" s="180">
        <v>2966</v>
      </c>
      <c r="I423" s="180">
        <v>1516</v>
      </c>
      <c r="J423" s="193">
        <f t="shared" si="61"/>
        <v>51763</v>
      </c>
    </row>
    <row r="424" spans="2:10" ht="13.5" thickBot="1" x14ac:dyDescent="0.25">
      <c r="B424" s="419">
        <v>37591</v>
      </c>
      <c r="C424" s="180">
        <v>10306</v>
      </c>
      <c r="D424" s="180">
        <v>16558</v>
      </c>
      <c r="E424" s="180">
        <v>10349</v>
      </c>
      <c r="F424" s="180">
        <v>6864</v>
      </c>
      <c r="G424" s="180">
        <v>4550</v>
      </c>
      <c r="H424" s="180">
        <v>3001</v>
      </c>
      <c r="I424" s="180">
        <v>1641</v>
      </c>
      <c r="J424" s="193">
        <f t="shared" si="61"/>
        <v>53269</v>
      </c>
    </row>
    <row r="425" spans="2:10" ht="13.5" thickBot="1" x14ac:dyDescent="0.25">
      <c r="B425" s="419">
        <v>37956</v>
      </c>
      <c r="C425" s="180">
        <v>10709</v>
      </c>
      <c r="D425" s="180">
        <v>16968</v>
      </c>
      <c r="E425" s="180">
        <v>10517</v>
      </c>
      <c r="F425" s="180">
        <v>6918</v>
      </c>
      <c r="G425" s="180">
        <v>4476</v>
      </c>
      <c r="H425" s="180">
        <v>2981</v>
      </c>
      <c r="I425" s="180">
        <v>1684</v>
      </c>
      <c r="J425" s="193">
        <f t="shared" si="61"/>
        <v>54253</v>
      </c>
    </row>
    <row r="426" spans="2:10" ht="13.5" thickBot="1" x14ac:dyDescent="0.25">
      <c r="B426" s="419">
        <v>38322</v>
      </c>
      <c r="C426" s="180">
        <v>11339</v>
      </c>
      <c r="D426" s="180">
        <v>17930</v>
      </c>
      <c r="E426" s="180">
        <v>10742</v>
      </c>
      <c r="F426" s="180">
        <v>7271</v>
      </c>
      <c r="G426" s="180">
        <v>4556</v>
      </c>
      <c r="H426" s="180">
        <v>3072</v>
      </c>
      <c r="I426" s="180">
        <v>1799</v>
      </c>
      <c r="J426" s="193">
        <f t="shared" si="61"/>
        <v>56709</v>
      </c>
    </row>
    <row r="427" spans="2:10" ht="13.5" thickBot="1" x14ac:dyDescent="0.25">
      <c r="B427" s="419">
        <v>38687</v>
      </c>
      <c r="C427" s="180">
        <v>11710</v>
      </c>
      <c r="D427" s="180">
        <v>18124</v>
      </c>
      <c r="E427" s="180">
        <v>11042</v>
      </c>
      <c r="F427" s="180">
        <v>7299</v>
      </c>
      <c r="G427" s="180">
        <v>4619</v>
      </c>
      <c r="H427" s="180">
        <v>3158</v>
      </c>
      <c r="I427" s="180">
        <v>1796</v>
      </c>
      <c r="J427" s="193">
        <f t="shared" si="61"/>
        <v>57748</v>
      </c>
    </row>
    <row r="428" spans="2:10" ht="13.5" thickBot="1" x14ac:dyDescent="0.25">
      <c r="B428" s="419">
        <v>39052</v>
      </c>
      <c r="C428" s="180">
        <v>12155</v>
      </c>
      <c r="D428" s="180">
        <v>18649</v>
      </c>
      <c r="E428" s="180">
        <v>11283</v>
      </c>
      <c r="F428" s="180">
        <v>7679</v>
      </c>
      <c r="G428" s="180">
        <v>4694</v>
      </c>
      <c r="H428" s="180">
        <v>3172</v>
      </c>
      <c r="I428" s="180">
        <v>1863</v>
      </c>
      <c r="J428" s="193">
        <f t="shared" si="61"/>
        <v>59495</v>
      </c>
    </row>
    <row r="429" spans="2:10" ht="13.5" thickBot="1" x14ac:dyDescent="0.25">
      <c r="B429" s="419">
        <v>39417</v>
      </c>
      <c r="C429" s="180">
        <v>12565</v>
      </c>
      <c r="D429" s="180">
        <v>19426</v>
      </c>
      <c r="E429" s="180">
        <v>11263</v>
      </c>
      <c r="F429" s="180">
        <v>7730</v>
      </c>
      <c r="G429" s="180">
        <v>4668</v>
      </c>
      <c r="H429" s="180">
        <v>3295</v>
      </c>
      <c r="I429" s="180">
        <v>1972</v>
      </c>
      <c r="J429" s="193">
        <f t="shared" si="61"/>
        <v>60919</v>
      </c>
    </row>
    <row r="430" spans="2:10" ht="13.5" thickBot="1" x14ac:dyDescent="0.25">
      <c r="B430" s="419">
        <v>39783</v>
      </c>
      <c r="C430" s="180">
        <v>13495</v>
      </c>
      <c r="D430" s="180">
        <v>20331</v>
      </c>
      <c r="E430" s="180">
        <v>11657</v>
      </c>
      <c r="F430" s="180">
        <v>7939</v>
      </c>
      <c r="G430" s="180">
        <v>4701</v>
      </c>
      <c r="H430" s="180">
        <v>3483</v>
      </c>
      <c r="I430" s="180">
        <v>2073</v>
      </c>
      <c r="J430" s="193">
        <f t="shared" si="61"/>
        <v>63679</v>
      </c>
    </row>
    <row r="431" spans="2:10" ht="13.5" thickBot="1" x14ac:dyDescent="0.25">
      <c r="B431" s="419">
        <v>40148</v>
      </c>
      <c r="C431" s="180">
        <v>14367</v>
      </c>
      <c r="D431" s="180">
        <v>20999</v>
      </c>
      <c r="E431" s="180">
        <v>12201</v>
      </c>
      <c r="F431" s="180">
        <v>8032</v>
      </c>
      <c r="G431" s="180">
        <v>5235</v>
      </c>
      <c r="H431" s="180">
        <v>3841</v>
      </c>
      <c r="I431" s="180">
        <v>2263</v>
      </c>
      <c r="J431" s="193">
        <f t="shared" si="61"/>
        <v>66938</v>
      </c>
    </row>
    <row r="432" spans="2:10" ht="13.5" thickBot="1" x14ac:dyDescent="0.25">
      <c r="B432" s="419">
        <v>40513</v>
      </c>
      <c r="C432" s="180">
        <v>15151</v>
      </c>
      <c r="D432" s="180">
        <v>21643</v>
      </c>
      <c r="E432" s="180">
        <v>12611</v>
      </c>
      <c r="F432" s="180">
        <v>8273</v>
      </c>
      <c r="G432" s="180">
        <v>5586</v>
      </c>
      <c r="H432" s="180">
        <v>4026</v>
      </c>
      <c r="I432" s="180">
        <v>2325</v>
      </c>
      <c r="J432" s="193">
        <f t="shared" si="61"/>
        <v>69615</v>
      </c>
    </row>
    <row r="433" spans="2:10" ht="13.5" thickBot="1" x14ac:dyDescent="0.25">
      <c r="B433" s="419">
        <v>40878</v>
      </c>
      <c r="C433" s="180">
        <v>15538</v>
      </c>
      <c r="D433" s="180">
        <v>21053</v>
      </c>
      <c r="E433" s="180">
        <v>12752</v>
      </c>
      <c r="F433" s="180">
        <v>8450</v>
      </c>
      <c r="G433" s="180">
        <v>5861</v>
      </c>
      <c r="H433" s="180">
        <v>4115</v>
      </c>
      <c r="I433" s="180">
        <v>2366</v>
      </c>
      <c r="J433" s="193">
        <v>70135</v>
      </c>
    </row>
    <row r="434" spans="2:10" ht="13.5" thickBot="1" x14ac:dyDescent="0.25">
      <c r="B434" s="419">
        <v>41244</v>
      </c>
      <c r="C434" s="180">
        <v>15402</v>
      </c>
      <c r="D434" s="180">
        <v>19678</v>
      </c>
      <c r="E434" s="180">
        <v>12641</v>
      </c>
      <c r="F434" s="180">
        <v>8426</v>
      </c>
      <c r="G434" s="180">
        <v>5758</v>
      </c>
      <c r="H434" s="180">
        <v>4164</v>
      </c>
      <c r="I434" s="180">
        <v>2340</v>
      </c>
      <c r="J434" s="193">
        <f>SUM(C434:I434)</f>
        <v>68409</v>
      </c>
    </row>
    <row r="435" spans="2:10" ht="13.5" thickBot="1" x14ac:dyDescent="0.25">
      <c r="B435" s="419">
        <v>41609</v>
      </c>
      <c r="C435" s="180">
        <v>16074</v>
      </c>
      <c r="D435" s="180">
        <v>19367</v>
      </c>
      <c r="E435" s="180">
        <v>12791</v>
      </c>
      <c r="F435" s="180">
        <v>8712</v>
      </c>
      <c r="G435" s="180">
        <v>5998</v>
      </c>
      <c r="H435" s="180">
        <v>4392</v>
      </c>
      <c r="I435" s="180">
        <v>2484</v>
      </c>
      <c r="J435" s="193">
        <f>SUM(C435:I435)</f>
        <v>69818</v>
      </c>
    </row>
    <row r="436" spans="2:10" ht="13.5" thickBot="1" x14ac:dyDescent="0.25">
      <c r="B436" s="419">
        <v>41974</v>
      </c>
      <c r="C436" s="180">
        <v>16345</v>
      </c>
      <c r="D436" s="180">
        <v>19248</v>
      </c>
      <c r="E436" s="180">
        <v>12822</v>
      </c>
      <c r="F436" s="180">
        <v>8833</v>
      </c>
      <c r="G436" s="180">
        <v>6224</v>
      </c>
      <c r="H436" s="180">
        <v>4477</v>
      </c>
      <c r="I436" s="180">
        <v>2509</v>
      </c>
      <c r="J436" s="193">
        <f>SUM(C436:I436)</f>
        <v>70458</v>
      </c>
    </row>
    <row r="437" spans="2:10" ht="13.5" thickBot="1" x14ac:dyDescent="0.25">
      <c r="B437" s="419">
        <v>42339</v>
      </c>
      <c r="C437" s="180">
        <v>17189</v>
      </c>
      <c r="D437" s="180">
        <v>17804</v>
      </c>
      <c r="E437" s="180">
        <v>12878</v>
      </c>
      <c r="F437" s="180">
        <v>8954</v>
      </c>
      <c r="G437" s="180">
        <v>6333</v>
      </c>
      <c r="H437" s="180">
        <v>4550</v>
      </c>
      <c r="I437" s="180">
        <v>2511</v>
      </c>
      <c r="J437" s="193">
        <v>70219</v>
      </c>
    </row>
    <row r="438" spans="2:10" ht="13.5" thickBot="1" x14ac:dyDescent="0.25">
      <c r="B438" s="419">
        <v>42705</v>
      </c>
      <c r="C438" s="180">
        <v>18264</v>
      </c>
      <c r="D438" s="180">
        <v>16785</v>
      </c>
      <c r="E438" s="180">
        <v>13113</v>
      </c>
      <c r="F438" s="180">
        <v>9159</v>
      </c>
      <c r="G438" s="180">
        <v>6325</v>
      </c>
      <c r="H438" s="180">
        <v>4666</v>
      </c>
      <c r="I438" s="180">
        <v>2564</v>
      </c>
      <c r="J438" s="193">
        <v>70876</v>
      </c>
    </row>
    <row r="439" spans="2:10" ht="13.5" thickBot="1" x14ac:dyDescent="0.25">
      <c r="B439" s="419">
        <v>43070</v>
      </c>
      <c r="C439" s="180">
        <v>18916</v>
      </c>
      <c r="D439" s="180">
        <v>16169</v>
      </c>
      <c r="E439" s="180">
        <v>13355</v>
      </c>
      <c r="F439" s="180">
        <v>9296</v>
      </c>
      <c r="G439" s="180">
        <v>6469</v>
      </c>
      <c r="H439" s="180">
        <v>4796</v>
      </c>
      <c r="I439" s="180">
        <v>2590</v>
      </c>
      <c r="J439" s="193">
        <v>71591</v>
      </c>
    </row>
    <row r="440" spans="2:10" ht="13.5" thickBot="1" x14ac:dyDescent="0.25">
      <c r="B440" s="419">
        <v>43435</v>
      </c>
      <c r="C440" s="180">
        <v>19501</v>
      </c>
      <c r="D440" s="180">
        <v>15661</v>
      </c>
      <c r="E440" s="180">
        <v>13387</v>
      </c>
      <c r="F440" s="180">
        <v>9502</v>
      </c>
      <c r="G440" s="180">
        <v>6455</v>
      </c>
      <c r="H440" s="180">
        <v>4873</v>
      </c>
      <c r="I440" s="180">
        <v>2571</v>
      </c>
      <c r="J440" s="193">
        <v>71950</v>
      </c>
    </row>
    <row r="441" spans="2:10" ht="13.5" thickBot="1" x14ac:dyDescent="0.25">
      <c r="B441" s="419">
        <v>43800</v>
      </c>
      <c r="C441" s="180">
        <v>19740</v>
      </c>
      <c r="D441" s="180">
        <v>15236</v>
      </c>
      <c r="E441" s="180">
        <v>13456</v>
      </c>
      <c r="F441" s="180">
        <v>9441</v>
      </c>
      <c r="G441" s="180">
        <v>6463</v>
      </c>
      <c r="H441" s="180">
        <v>5014</v>
      </c>
      <c r="I441" s="180">
        <v>2593</v>
      </c>
      <c r="J441" s="193">
        <f>SUM(C441:I441)</f>
        <v>71943</v>
      </c>
    </row>
    <row r="442" spans="2:10" ht="13.5" thickBot="1" x14ac:dyDescent="0.25">
      <c r="B442" s="419">
        <v>44166</v>
      </c>
      <c r="C442" s="180">
        <v>19994</v>
      </c>
      <c r="D442" s="180">
        <v>15135</v>
      </c>
      <c r="E442" s="180">
        <v>13759</v>
      </c>
      <c r="F442" s="180">
        <v>9436</v>
      </c>
      <c r="G442" s="180">
        <v>6262</v>
      </c>
      <c r="H442" s="180">
        <v>5102</v>
      </c>
      <c r="I442" s="180">
        <v>2563</v>
      </c>
      <c r="J442" s="193">
        <v>72251</v>
      </c>
    </row>
    <row r="443" spans="2:10" ht="13.5" thickBot="1" x14ac:dyDescent="0.25">
      <c r="B443" s="419">
        <v>44531</v>
      </c>
      <c r="C443" s="180">
        <v>19867</v>
      </c>
      <c r="D443" s="180">
        <v>14821</v>
      </c>
      <c r="E443" s="180">
        <v>13739</v>
      </c>
      <c r="F443" s="180">
        <v>9429</v>
      </c>
      <c r="G443" s="180">
        <v>6254</v>
      </c>
      <c r="H443" s="180">
        <v>5161</v>
      </c>
      <c r="I443" s="180">
        <v>2597</v>
      </c>
      <c r="J443" s="193">
        <v>71868</v>
      </c>
    </row>
    <row r="444" spans="2:10" ht="13.5" thickBot="1" x14ac:dyDescent="0.25">
      <c r="B444" s="419">
        <v>44896</v>
      </c>
      <c r="C444" s="180">
        <v>20111</v>
      </c>
      <c r="D444" s="180">
        <v>14547</v>
      </c>
      <c r="E444" s="180">
        <v>13728</v>
      </c>
      <c r="F444" s="180">
        <v>9409</v>
      </c>
      <c r="G444" s="180">
        <v>6059</v>
      </c>
      <c r="H444" s="180">
        <v>5159</v>
      </c>
      <c r="I444" s="180">
        <v>2475</v>
      </c>
      <c r="J444" s="193">
        <v>71488</v>
      </c>
    </row>
    <row r="445" spans="2:10" ht="13.5" thickBot="1" x14ac:dyDescent="0.25">
      <c r="B445" s="419">
        <v>45261</v>
      </c>
      <c r="C445" s="180">
        <v>21058</v>
      </c>
      <c r="D445" s="180">
        <v>13933</v>
      </c>
      <c r="E445" s="180">
        <v>14049</v>
      </c>
      <c r="F445" s="180">
        <v>9921</v>
      </c>
      <c r="G445" s="180">
        <v>6526</v>
      </c>
      <c r="H445" s="180">
        <v>5511</v>
      </c>
      <c r="I445" s="180">
        <v>2467</v>
      </c>
      <c r="J445" s="193">
        <v>73465</v>
      </c>
    </row>
    <row r="446" spans="2:10" x14ac:dyDescent="0.2">
      <c r="B446" s="420">
        <v>45627</v>
      </c>
      <c r="C446" s="392">
        <v>23188</v>
      </c>
      <c r="D446" s="392">
        <v>14748</v>
      </c>
      <c r="E446" s="392">
        <v>15181</v>
      </c>
      <c r="F446" s="392">
        <v>10561</v>
      </c>
      <c r="G446" s="392">
        <v>6808</v>
      </c>
      <c r="H446" s="392">
        <v>5895</v>
      </c>
      <c r="I446" s="392">
        <v>2516</v>
      </c>
      <c r="J446" s="402">
        <v>78897</v>
      </c>
    </row>
    <row r="448" spans="2:10" s="416" customFormat="1" ht="15.75" x14ac:dyDescent="0.25">
      <c r="B448" s="363" t="s">
        <v>1095</v>
      </c>
      <c r="C448" s="805"/>
      <c r="D448" s="805"/>
      <c r="E448" s="805"/>
      <c r="F448" s="805"/>
      <c r="G448" s="805"/>
      <c r="H448" s="805"/>
    </row>
    <row r="449" spans="2:11" s="416" customFormat="1" ht="13.5" thickBot="1" x14ac:dyDescent="0.25">
      <c r="B449" s="781" t="s">
        <v>180</v>
      </c>
      <c r="C449" s="354" t="s">
        <v>6</v>
      </c>
      <c r="D449" s="354" t="s">
        <v>5</v>
      </c>
      <c r="E449" s="355" t="s">
        <v>90</v>
      </c>
      <c r="F449" s="344"/>
      <c r="G449" s="344"/>
      <c r="H449" s="344"/>
    </row>
    <row r="450" spans="2:11" s="416" customFormat="1" ht="13.5" thickBot="1" x14ac:dyDescent="0.25">
      <c r="B450" s="165" t="s">
        <v>181</v>
      </c>
      <c r="C450" s="180">
        <v>4</v>
      </c>
      <c r="D450" s="180"/>
      <c r="E450" s="193">
        <v>4</v>
      </c>
      <c r="F450" s="344"/>
      <c r="G450" s="344"/>
      <c r="H450" s="344"/>
    </row>
    <row r="451" spans="2:11" s="416" customFormat="1" ht="13.5" thickBot="1" x14ac:dyDescent="0.25">
      <c r="B451" s="165" t="s">
        <v>35</v>
      </c>
      <c r="C451" s="180">
        <v>2</v>
      </c>
      <c r="D451" s="180">
        <v>2</v>
      </c>
      <c r="E451" s="193">
        <v>4</v>
      </c>
      <c r="F451" s="344"/>
      <c r="G451" s="344"/>
      <c r="H451" s="344"/>
    </row>
    <row r="452" spans="2:11" s="416" customFormat="1" ht="13.5" thickBot="1" x14ac:dyDescent="0.25">
      <c r="B452" s="165" t="s">
        <v>182</v>
      </c>
      <c r="C452" s="180">
        <v>241</v>
      </c>
      <c r="D452" s="180">
        <v>250</v>
      </c>
      <c r="E452" s="193">
        <v>491</v>
      </c>
      <c r="F452" s="344"/>
      <c r="G452" s="344"/>
      <c r="H452" s="344"/>
    </row>
    <row r="453" spans="2:11" s="416" customFormat="1" ht="13.5" thickBot="1" x14ac:dyDescent="0.25">
      <c r="B453" s="165" t="s">
        <v>1096</v>
      </c>
      <c r="C453" s="180">
        <v>1</v>
      </c>
      <c r="D453" s="180">
        <v>1</v>
      </c>
      <c r="E453" s="193">
        <v>2</v>
      </c>
      <c r="F453" s="344"/>
      <c r="G453" s="344"/>
      <c r="H453" s="344"/>
    </row>
    <row r="454" spans="2:11" s="416" customFormat="1" ht="13.5" thickBot="1" x14ac:dyDescent="0.25">
      <c r="B454" s="165" t="s">
        <v>183</v>
      </c>
      <c r="C454" s="180">
        <v>3</v>
      </c>
      <c r="D454" s="180">
        <v>2</v>
      </c>
      <c r="E454" s="193">
        <v>5</v>
      </c>
      <c r="F454" s="344"/>
      <c r="G454" s="344"/>
      <c r="H454" s="344"/>
    </row>
    <row r="455" spans="2:11" s="416" customFormat="1" ht="13.5" thickBot="1" x14ac:dyDescent="0.25">
      <c r="B455" s="165" t="s">
        <v>184</v>
      </c>
      <c r="C455" s="180">
        <v>3</v>
      </c>
      <c r="D455" s="180">
        <v>8</v>
      </c>
      <c r="E455" s="193">
        <v>11</v>
      </c>
      <c r="F455" s="344"/>
      <c r="G455" s="344"/>
      <c r="H455" s="344"/>
    </row>
    <row r="456" spans="2:11" s="416" customFormat="1" ht="13.5" thickBot="1" x14ac:dyDescent="0.25">
      <c r="B456" s="165" t="s">
        <v>185</v>
      </c>
      <c r="C456" s="180">
        <v>1</v>
      </c>
      <c r="D456" s="180">
        <v>3</v>
      </c>
      <c r="E456" s="193">
        <v>4</v>
      </c>
      <c r="F456" s="344"/>
      <c r="G456" s="344"/>
      <c r="H456" s="344"/>
    </row>
    <row r="457" spans="2:11" s="416" customFormat="1" ht="13.5" thickBot="1" x14ac:dyDescent="0.25">
      <c r="B457" s="165" t="s">
        <v>186</v>
      </c>
      <c r="C457" s="180">
        <v>5</v>
      </c>
      <c r="D457" s="180">
        <v>18</v>
      </c>
      <c r="E457" s="193">
        <v>23</v>
      </c>
      <c r="F457" s="344"/>
      <c r="G457" s="344"/>
      <c r="H457" s="344"/>
    </row>
    <row r="458" spans="2:11" s="416" customFormat="1" ht="13.5" thickBot="1" x14ac:dyDescent="0.25">
      <c r="B458" s="165" t="s">
        <v>33</v>
      </c>
      <c r="C458" s="180">
        <v>30</v>
      </c>
      <c r="D458" s="180">
        <v>44</v>
      </c>
      <c r="E458" s="193">
        <v>74</v>
      </c>
      <c r="F458" s="344"/>
      <c r="G458" s="344"/>
      <c r="H458" s="344"/>
    </row>
    <row r="459" spans="2:11" s="416" customFormat="1" ht="13.5" thickBot="1" x14ac:dyDescent="0.25">
      <c r="B459" s="165" t="s">
        <v>187</v>
      </c>
      <c r="C459" s="180"/>
      <c r="D459" s="180">
        <v>1</v>
      </c>
      <c r="E459" s="193">
        <v>1</v>
      </c>
      <c r="F459" s="344"/>
      <c r="G459" s="344"/>
      <c r="H459" s="344"/>
    </row>
    <row r="460" spans="2:11" s="416" customFormat="1" ht="13.5" thickBot="1" x14ac:dyDescent="0.25">
      <c r="B460" s="165" t="s">
        <v>188</v>
      </c>
      <c r="C460" s="180">
        <v>1</v>
      </c>
      <c r="D460" s="180">
        <v>4</v>
      </c>
      <c r="E460" s="193">
        <v>5</v>
      </c>
      <c r="F460" s="344"/>
      <c r="G460" s="344"/>
      <c r="H460" s="344"/>
    </row>
    <row r="461" spans="2:11" s="416" customFormat="1" ht="13.5" thickBot="1" x14ac:dyDescent="0.25">
      <c r="B461" s="165" t="s">
        <v>189</v>
      </c>
      <c r="C461" s="180">
        <v>25</v>
      </c>
      <c r="D461" s="180">
        <v>5</v>
      </c>
      <c r="E461" s="193">
        <v>30</v>
      </c>
      <c r="F461" s="344"/>
      <c r="G461" s="344"/>
      <c r="H461" s="344"/>
    </row>
    <row r="462" spans="2:11" s="416" customFormat="1" ht="13.5" thickBot="1" x14ac:dyDescent="0.25">
      <c r="B462" s="165" t="s">
        <v>190</v>
      </c>
      <c r="C462" s="180"/>
      <c r="D462" s="180">
        <v>1</v>
      </c>
      <c r="E462" s="193">
        <v>1</v>
      </c>
      <c r="F462" s="344"/>
      <c r="G462" s="344"/>
      <c r="H462" s="344"/>
    </row>
    <row r="463" spans="2:11" s="416" customFormat="1" ht="13.5" thickBot="1" x14ac:dyDescent="0.25">
      <c r="B463" s="165" t="s">
        <v>31</v>
      </c>
      <c r="C463" s="180">
        <v>8</v>
      </c>
      <c r="D463" s="180">
        <v>7</v>
      </c>
      <c r="E463" s="193">
        <v>15</v>
      </c>
      <c r="F463" s="344"/>
      <c r="G463" s="344"/>
      <c r="H463" s="344"/>
      <c r="I463" s="344"/>
      <c r="J463" s="344"/>
      <c r="K463" s="344"/>
    </row>
    <row r="464" spans="2:11" s="416" customFormat="1" ht="13.5" thickBot="1" x14ac:dyDescent="0.25">
      <c r="B464" s="165" t="s">
        <v>191</v>
      </c>
      <c r="C464" s="180"/>
      <c r="D464" s="180">
        <v>1</v>
      </c>
      <c r="E464" s="193">
        <v>1</v>
      </c>
      <c r="F464" s="344"/>
      <c r="G464" s="344"/>
      <c r="H464" s="344"/>
      <c r="I464" s="344"/>
      <c r="J464" s="344"/>
      <c r="K464" s="344"/>
    </row>
    <row r="465" spans="2:11" s="416" customFormat="1" ht="16.5" thickBot="1" x14ac:dyDescent="0.3">
      <c r="B465" s="165" t="s">
        <v>192</v>
      </c>
      <c r="C465" s="180">
        <v>8</v>
      </c>
      <c r="D465" s="180">
        <v>6</v>
      </c>
      <c r="E465" s="193">
        <v>14</v>
      </c>
      <c r="F465" s="344"/>
      <c r="G465" s="344"/>
      <c r="H465" s="363"/>
      <c r="I465" s="344"/>
      <c r="J465" s="344"/>
      <c r="K465" s="344"/>
    </row>
    <row r="466" spans="2:11" s="416" customFormat="1" ht="13.5" thickBot="1" x14ac:dyDescent="0.25">
      <c r="B466" s="165" t="s">
        <v>32</v>
      </c>
      <c r="C466" s="180">
        <v>19</v>
      </c>
      <c r="D466" s="180">
        <v>5</v>
      </c>
      <c r="E466" s="193">
        <v>24</v>
      </c>
      <c r="F466" s="344"/>
      <c r="G466" s="344"/>
    </row>
    <row r="467" spans="2:11" s="416" customFormat="1" ht="13.5" thickBot="1" x14ac:dyDescent="0.25">
      <c r="B467" s="165" t="s">
        <v>193</v>
      </c>
      <c r="C467" s="180">
        <v>25</v>
      </c>
      <c r="D467" s="180">
        <v>20</v>
      </c>
      <c r="E467" s="193">
        <v>45</v>
      </c>
      <c r="F467" s="344"/>
      <c r="G467" s="344"/>
    </row>
    <row r="468" spans="2:11" s="416" customFormat="1" ht="13.5" thickBot="1" x14ac:dyDescent="0.25">
      <c r="B468" s="165" t="s">
        <v>194</v>
      </c>
      <c r="C468" s="180">
        <v>12</v>
      </c>
      <c r="D468" s="180">
        <v>17</v>
      </c>
      <c r="E468" s="193">
        <v>29</v>
      </c>
      <c r="F468" s="344"/>
      <c r="G468" s="344"/>
    </row>
    <row r="469" spans="2:11" s="416" customFormat="1" ht="13.5" thickBot="1" x14ac:dyDescent="0.25">
      <c r="B469" s="165" t="s">
        <v>1097</v>
      </c>
      <c r="C469" s="180">
        <v>28</v>
      </c>
      <c r="D469" s="180">
        <v>8</v>
      </c>
      <c r="E469" s="193">
        <v>36</v>
      </c>
      <c r="F469" s="344"/>
      <c r="G469" s="344"/>
    </row>
    <row r="470" spans="2:11" s="416" customFormat="1" ht="13.5" thickBot="1" x14ac:dyDescent="0.25">
      <c r="B470" s="165" t="s">
        <v>34</v>
      </c>
      <c r="C470" s="180">
        <v>39</v>
      </c>
      <c r="D470" s="180">
        <v>26</v>
      </c>
      <c r="E470" s="193">
        <v>65</v>
      </c>
      <c r="F470" s="344"/>
      <c r="G470" s="344"/>
    </row>
    <row r="471" spans="2:11" s="416" customFormat="1" x14ac:dyDescent="0.2">
      <c r="B471" s="782" t="s">
        <v>1098</v>
      </c>
      <c r="C471" s="421">
        <v>455</v>
      </c>
      <c r="D471" s="421">
        <v>429</v>
      </c>
      <c r="E471" s="421">
        <v>884</v>
      </c>
      <c r="F471" s="344"/>
      <c r="G471" s="344"/>
    </row>
    <row r="472" spans="2:11" x14ac:dyDescent="0.2">
      <c r="B472" s="14"/>
      <c r="D472" s="11"/>
      <c r="F472" s="11"/>
    </row>
    <row r="473" spans="2:11" s="416" customFormat="1" ht="18" customHeight="1" x14ac:dyDescent="0.25">
      <c r="B473" s="363" t="s">
        <v>1099</v>
      </c>
      <c r="C473" s="805"/>
      <c r="D473" s="805"/>
      <c r="E473" s="805"/>
      <c r="F473" s="805"/>
      <c r="G473" s="805"/>
      <c r="H473" s="805"/>
      <c r="I473" s="805"/>
    </row>
    <row r="474" spans="2:11" s="416" customFormat="1" ht="18" customHeight="1" thickBot="1" x14ac:dyDescent="0.25">
      <c r="B474" s="781" t="s">
        <v>101</v>
      </c>
      <c r="C474" s="354" t="s">
        <v>6</v>
      </c>
      <c r="D474" s="354" t="s">
        <v>5</v>
      </c>
      <c r="E474" s="355" t="s">
        <v>90</v>
      </c>
      <c r="F474" s="344"/>
      <c r="G474" s="344"/>
      <c r="H474" s="344"/>
      <c r="I474" s="344"/>
    </row>
    <row r="475" spans="2:11" s="416" customFormat="1" ht="18" customHeight="1" thickBot="1" x14ac:dyDescent="0.25">
      <c r="B475" s="165">
        <v>2014</v>
      </c>
      <c r="C475" s="180">
        <v>293</v>
      </c>
      <c r="D475" s="180">
        <v>321</v>
      </c>
      <c r="E475" s="193">
        <v>614</v>
      </c>
      <c r="F475" s="344"/>
      <c r="G475" s="344"/>
      <c r="H475" s="344"/>
      <c r="I475" s="344"/>
    </row>
    <row r="476" spans="2:11" s="416" customFormat="1" ht="18" customHeight="1" thickBot="1" x14ac:dyDescent="0.25">
      <c r="B476" s="165">
        <v>2015</v>
      </c>
      <c r="C476" s="180">
        <v>304</v>
      </c>
      <c r="D476" s="180">
        <v>324</v>
      </c>
      <c r="E476" s="193">
        <v>628</v>
      </c>
      <c r="F476" s="344"/>
      <c r="G476" s="344"/>
      <c r="H476" s="344"/>
      <c r="I476" s="344"/>
    </row>
    <row r="477" spans="2:11" s="416" customFormat="1" ht="18" customHeight="1" thickBot="1" x14ac:dyDescent="0.25">
      <c r="B477" s="165">
        <v>2016</v>
      </c>
      <c r="C477" s="180">
        <v>343</v>
      </c>
      <c r="D477" s="180">
        <v>354</v>
      </c>
      <c r="E477" s="193">
        <v>697</v>
      </c>
      <c r="F477" s="344"/>
      <c r="G477" s="344"/>
      <c r="H477" s="344"/>
      <c r="I477" s="344"/>
    </row>
    <row r="478" spans="2:11" s="416" customFormat="1" ht="18" customHeight="1" thickBot="1" x14ac:dyDescent="0.25">
      <c r="B478" s="165">
        <v>2017</v>
      </c>
      <c r="C478" s="180">
        <v>358</v>
      </c>
      <c r="D478" s="180">
        <v>361</v>
      </c>
      <c r="E478" s="193">
        <v>719</v>
      </c>
      <c r="F478" s="344"/>
      <c r="G478" s="344"/>
      <c r="H478" s="344"/>
      <c r="I478" s="344"/>
    </row>
    <row r="479" spans="2:11" s="416" customFormat="1" ht="18" customHeight="1" thickBot="1" x14ac:dyDescent="0.25">
      <c r="B479" s="165">
        <v>2018</v>
      </c>
      <c r="C479" s="180">
        <v>376</v>
      </c>
      <c r="D479" s="180">
        <v>358</v>
      </c>
      <c r="E479" s="193">
        <v>734</v>
      </c>
      <c r="F479" s="344"/>
      <c r="G479" s="344"/>
      <c r="H479" s="344"/>
      <c r="I479" s="344"/>
    </row>
    <row r="480" spans="2:11" s="416" customFormat="1" ht="18" customHeight="1" thickBot="1" x14ac:dyDescent="0.25">
      <c r="B480" s="165">
        <v>2019</v>
      </c>
      <c r="C480" s="180">
        <v>405</v>
      </c>
      <c r="D480" s="180">
        <v>358</v>
      </c>
      <c r="E480" s="193">
        <v>763</v>
      </c>
      <c r="F480" s="344"/>
      <c r="G480" s="344"/>
      <c r="H480" s="344"/>
      <c r="I480" s="344"/>
    </row>
    <row r="481" spans="2:9" s="416" customFormat="1" ht="18" customHeight="1" thickBot="1" x14ac:dyDescent="0.25">
      <c r="B481" s="165">
        <v>2020</v>
      </c>
      <c r="C481" s="180">
        <v>426</v>
      </c>
      <c r="D481" s="180">
        <v>364</v>
      </c>
      <c r="E481" s="193">
        <v>790</v>
      </c>
      <c r="F481" s="344"/>
      <c r="G481" s="344"/>
      <c r="H481" s="344"/>
      <c r="I481" s="344"/>
    </row>
    <row r="482" spans="2:9" s="416" customFormat="1" ht="18" customHeight="1" thickBot="1" x14ac:dyDescent="0.25">
      <c r="B482" s="165">
        <v>2021</v>
      </c>
      <c r="C482" s="180">
        <v>441</v>
      </c>
      <c r="D482" s="180">
        <v>384</v>
      </c>
      <c r="E482" s="193">
        <v>825</v>
      </c>
      <c r="F482" s="344"/>
      <c r="G482" s="344"/>
      <c r="H482" s="344"/>
      <c r="I482" s="344"/>
    </row>
    <row r="483" spans="2:9" s="416" customFormat="1" ht="18" customHeight="1" thickBot="1" x14ac:dyDescent="0.25">
      <c r="B483" s="165">
        <v>2022</v>
      </c>
      <c r="C483" s="180">
        <v>446</v>
      </c>
      <c r="D483" s="180">
        <v>396</v>
      </c>
      <c r="E483" s="193">
        <v>842</v>
      </c>
      <c r="F483" s="344"/>
      <c r="G483" s="344"/>
      <c r="H483" s="344"/>
      <c r="I483" s="344"/>
    </row>
    <row r="484" spans="2:9" s="416" customFormat="1" ht="18" customHeight="1" thickBot="1" x14ac:dyDescent="0.25">
      <c r="B484" s="165">
        <v>2023</v>
      </c>
      <c r="C484" s="180">
        <v>459</v>
      </c>
      <c r="D484" s="180">
        <v>424</v>
      </c>
      <c r="E484" s="193">
        <v>883</v>
      </c>
      <c r="F484" s="344"/>
      <c r="G484" s="344"/>
      <c r="H484" s="344"/>
      <c r="I484" s="344"/>
    </row>
    <row r="485" spans="2:9" s="416" customFormat="1" x14ac:dyDescent="0.2">
      <c r="B485" s="782">
        <v>2024</v>
      </c>
      <c r="C485" s="392">
        <v>455</v>
      </c>
      <c r="D485" s="392">
        <v>429</v>
      </c>
      <c r="E485" s="392">
        <v>884</v>
      </c>
      <c r="F485" s="344"/>
      <c r="G485" s="344"/>
      <c r="H485" s="344"/>
      <c r="I485" s="344"/>
    </row>
    <row r="487" spans="2:9" ht="15.75" x14ac:dyDescent="0.25">
      <c r="B487" s="363" t="s">
        <v>726</v>
      </c>
      <c r="C487" s="12"/>
      <c r="D487" s="12"/>
      <c r="E487" s="12"/>
    </row>
    <row r="488" spans="2:9" ht="13.5" thickBot="1" x14ac:dyDescent="0.25">
      <c r="B488" s="755" t="s">
        <v>180</v>
      </c>
      <c r="C488" s="354" t="s">
        <v>6</v>
      </c>
      <c r="D488" s="354" t="s">
        <v>5</v>
      </c>
      <c r="E488" s="355" t="s">
        <v>90</v>
      </c>
    </row>
    <row r="489" spans="2:9" ht="13.5" thickBot="1" x14ac:dyDescent="0.25">
      <c r="B489" s="165" t="s">
        <v>196</v>
      </c>
      <c r="C489" s="180">
        <v>2</v>
      </c>
      <c r="D489" s="180">
        <v>13</v>
      </c>
      <c r="E489" s="193">
        <v>15</v>
      </c>
    </row>
    <row r="490" spans="2:9" ht="13.5" thickBot="1" x14ac:dyDescent="0.25">
      <c r="B490" s="165" t="s">
        <v>197</v>
      </c>
      <c r="C490" s="180">
        <v>10</v>
      </c>
      <c r="D490" s="180">
        <v>19</v>
      </c>
      <c r="E490" s="193">
        <v>29</v>
      </c>
    </row>
    <row r="491" spans="2:9" ht="13.5" thickBot="1" x14ac:dyDescent="0.25">
      <c r="B491" s="165" t="s">
        <v>181</v>
      </c>
      <c r="C491" s="180">
        <v>1</v>
      </c>
      <c r="D491" s="180">
        <v>1</v>
      </c>
      <c r="E491" s="193">
        <v>2</v>
      </c>
    </row>
    <row r="492" spans="2:9" ht="13.5" thickBot="1" x14ac:dyDescent="0.25">
      <c r="B492" s="165" t="s">
        <v>198</v>
      </c>
      <c r="C492" s="180"/>
      <c r="D492" s="180">
        <v>1</v>
      </c>
      <c r="E492" s="193">
        <v>1</v>
      </c>
    </row>
    <row r="493" spans="2:9" ht="13.5" thickBot="1" x14ac:dyDescent="0.25">
      <c r="B493" s="165" t="s">
        <v>199</v>
      </c>
      <c r="C493" s="180">
        <v>2</v>
      </c>
      <c r="D493" s="180">
        <v>3</v>
      </c>
      <c r="E493" s="193">
        <v>5</v>
      </c>
    </row>
    <row r="494" spans="2:9" ht="13.5" thickBot="1" x14ac:dyDescent="0.25">
      <c r="B494" s="165" t="s">
        <v>200</v>
      </c>
      <c r="C494" s="180"/>
      <c r="D494" s="180">
        <v>3</v>
      </c>
      <c r="E494" s="193">
        <v>3</v>
      </c>
    </row>
    <row r="495" spans="2:9" ht="13.5" thickBot="1" x14ac:dyDescent="0.25">
      <c r="B495" s="165" t="s">
        <v>182</v>
      </c>
      <c r="C495" s="180">
        <v>3</v>
      </c>
      <c r="D495" s="180"/>
      <c r="E495" s="193">
        <v>3</v>
      </c>
    </row>
    <row r="496" spans="2:9" ht="13.5" thickBot="1" x14ac:dyDescent="0.25">
      <c r="B496" s="165" t="s">
        <v>183</v>
      </c>
      <c r="C496" s="180">
        <v>3</v>
      </c>
      <c r="D496" s="180">
        <v>8</v>
      </c>
      <c r="E496" s="193">
        <v>11</v>
      </c>
    </row>
    <row r="497" spans="2:5" ht="13.5" thickBot="1" x14ac:dyDescent="0.25">
      <c r="B497" s="165" t="s">
        <v>185</v>
      </c>
      <c r="C497" s="180">
        <v>17</v>
      </c>
      <c r="D497" s="180">
        <v>42</v>
      </c>
      <c r="E497" s="193">
        <v>59</v>
      </c>
    </row>
    <row r="498" spans="2:5" ht="13.5" thickBot="1" x14ac:dyDescent="0.25">
      <c r="B498" s="165" t="s">
        <v>201</v>
      </c>
      <c r="C498" s="180">
        <v>69</v>
      </c>
      <c r="D498" s="180">
        <v>137</v>
      </c>
      <c r="E498" s="193">
        <v>206</v>
      </c>
    </row>
    <row r="499" spans="2:5" ht="13.5" thickBot="1" x14ac:dyDescent="0.25">
      <c r="B499" s="165" t="s">
        <v>186</v>
      </c>
      <c r="C499" s="180">
        <v>2</v>
      </c>
      <c r="D499" s="180">
        <v>2</v>
      </c>
      <c r="E499" s="193">
        <v>4</v>
      </c>
    </row>
    <row r="500" spans="2:5" ht="13.5" thickBot="1" x14ac:dyDescent="0.25">
      <c r="B500" s="165" t="s">
        <v>202</v>
      </c>
      <c r="C500" s="180">
        <v>3</v>
      </c>
      <c r="D500" s="180">
        <v>9</v>
      </c>
      <c r="E500" s="193">
        <v>12</v>
      </c>
    </row>
    <row r="501" spans="2:5" ht="13.5" thickBot="1" x14ac:dyDescent="0.25">
      <c r="B501" s="165" t="s">
        <v>203</v>
      </c>
      <c r="C501" s="180"/>
      <c r="D501" s="180">
        <v>1</v>
      </c>
      <c r="E501" s="193">
        <v>1</v>
      </c>
    </row>
    <row r="502" spans="2:5" ht="13.5" thickBot="1" x14ac:dyDescent="0.25">
      <c r="B502" s="165" t="s">
        <v>204</v>
      </c>
      <c r="C502" s="180"/>
      <c r="D502" s="180">
        <v>1</v>
      </c>
      <c r="E502" s="193">
        <v>1</v>
      </c>
    </row>
    <row r="503" spans="2:5" ht="13.5" thickBot="1" x14ac:dyDescent="0.25">
      <c r="B503" s="165" t="s">
        <v>205</v>
      </c>
      <c r="C503" s="180"/>
      <c r="D503" s="180">
        <v>1</v>
      </c>
      <c r="E503" s="193">
        <v>1</v>
      </c>
    </row>
    <row r="504" spans="2:5" ht="13.5" thickBot="1" x14ac:dyDescent="0.25">
      <c r="B504" s="165" t="s">
        <v>206</v>
      </c>
      <c r="C504" s="180"/>
      <c r="D504" s="180">
        <v>1</v>
      </c>
      <c r="E504" s="193">
        <v>1</v>
      </c>
    </row>
    <row r="505" spans="2:5" ht="13.5" thickBot="1" x14ac:dyDescent="0.25">
      <c r="B505" s="165" t="s">
        <v>207</v>
      </c>
      <c r="C505" s="180"/>
      <c r="D505" s="180">
        <v>1</v>
      </c>
      <c r="E505" s="193">
        <v>1</v>
      </c>
    </row>
    <row r="506" spans="2:5" ht="13.5" thickBot="1" x14ac:dyDescent="0.25">
      <c r="B506" s="165" t="s">
        <v>191</v>
      </c>
      <c r="C506" s="180"/>
      <c r="D506" s="180">
        <v>3</v>
      </c>
      <c r="E506" s="193">
        <v>3</v>
      </c>
    </row>
    <row r="507" spans="2:5" ht="13.5" thickBot="1" x14ac:dyDescent="0.25">
      <c r="B507" s="165" t="s">
        <v>192</v>
      </c>
      <c r="C507" s="180">
        <v>1</v>
      </c>
      <c r="D507" s="180">
        <v>2</v>
      </c>
      <c r="E507" s="193">
        <v>3</v>
      </c>
    </row>
    <row r="508" spans="2:5" ht="13.5" thickBot="1" x14ac:dyDescent="0.25">
      <c r="B508" s="165" t="s">
        <v>208</v>
      </c>
      <c r="C508" s="180">
        <v>1</v>
      </c>
      <c r="D508" s="180">
        <v>2</v>
      </c>
      <c r="E508" s="193">
        <v>3</v>
      </c>
    </row>
    <row r="509" spans="2:5" ht="13.5" thickBot="1" x14ac:dyDescent="0.25">
      <c r="B509" s="165" t="s">
        <v>209</v>
      </c>
      <c r="C509" s="180"/>
      <c r="D509" s="180">
        <v>1</v>
      </c>
      <c r="E509" s="193">
        <v>1</v>
      </c>
    </row>
    <row r="510" spans="2:5" ht="13.5" thickBot="1" x14ac:dyDescent="0.25">
      <c r="B510" s="165" t="s">
        <v>210</v>
      </c>
      <c r="C510" s="180">
        <v>68</v>
      </c>
      <c r="D510" s="180">
        <v>194</v>
      </c>
      <c r="E510" s="193">
        <v>262</v>
      </c>
    </row>
    <row r="511" spans="2:5" x14ac:dyDescent="0.2">
      <c r="B511" s="758" t="s">
        <v>90</v>
      </c>
      <c r="C511" s="421">
        <v>182</v>
      </c>
      <c r="D511" s="421">
        <v>445</v>
      </c>
      <c r="E511" s="231">
        <v>627</v>
      </c>
    </row>
    <row r="513" spans="2:12" ht="15.75" x14ac:dyDescent="0.25">
      <c r="B513" s="21" t="s">
        <v>745</v>
      </c>
      <c r="C513" s="12"/>
      <c r="D513" s="12"/>
      <c r="E513" s="12"/>
    </row>
    <row r="514" spans="2:12" ht="13.5" thickBot="1" x14ac:dyDescent="0.25">
      <c r="B514" s="755" t="s">
        <v>101</v>
      </c>
      <c r="C514" s="354" t="s">
        <v>6</v>
      </c>
      <c r="D514" s="354" t="s">
        <v>5</v>
      </c>
      <c r="E514" s="355" t="s">
        <v>90</v>
      </c>
    </row>
    <row r="515" spans="2:12" ht="13.5" thickBot="1" x14ac:dyDescent="0.25">
      <c r="B515" s="165">
        <v>2014</v>
      </c>
      <c r="C515" s="180">
        <v>524</v>
      </c>
      <c r="D515" s="180">
        <v>1196</v>
      </c>
      <c r="E515" s="193">
        <v>1720</v>
      </c>
    </row>
    <row r="516" spans="2:12" ht="13.5" thickBot="1" x14ac:dyDescent="0.25">
      <c r="B516" s="165">
        <v>2015</v>
      </c>
      <c r="C516" s="180">
        <v>472</v>
      </c>
      <c r="D516" s="180">
        <v>1097</v>
      </c>
      <c r="E516" s="193">
        <v>1569</v>
      </c>
    </row>
    <row r="517" spans="2:12" ht="13.5" thickBot="1" x14ac:dyDescent="0.25">
      <c r="B517" s="165">
        <v>2016</v>
      </c>
      <c r="C517" s="180">
        <v>419</v>
      </c>
      <c r="D517" s="180">
        <v>1022</v>
      </c>
      <c r="E517" s="193">
        <v>1441</v>
      </c>
    </row>
    <row r="518" spans="2:12" ht="13.5" thickBot="1" x14ac:dyDescent="0.25">
      <c r="B518" s="165">
        <v>2017</v>
      </c>
      <c r="C518" s="180">
        <v>529</v>
      </c>
      <c r="D518" s="180">
        <v>1227</v>
      </c>
      <c r="E518" s="193">
        <v>1756</v>
      </c>
    </row>
    <row r="519" spans="2:12" ht="13.5" thickBot="1" x14ac:dyDescent="0.25">
      <c r="B519" s="165">
        <v>2018</v>
      </c>
      <c r="C519" s="180">
        <v>472</v>
      </c>
      <c r="D519" s="180">
        <v>1109</v>
      </c>
      <c r="E519" s="193">
        <v>1581</v>
      </c>
    </row>
    <row r="520" spans="2:12" ht="13.5" thickBot="1" x14ac:dyDescent="0.25">
      <c r="B520" s="165">
        <v>2019</v>
      </c>
      <c r="C520" s="180">
        <v>421</v>
      </c>
      <c r="D520" s="180">
        <v>991</v>
      </c>
      <c r="E520" s="193">
        <v>1412</v>
      </c>
    </row>
    <row r="521" spans="2:12" ht="13.5" thickBot="1" x14ac:dyDescent="0.25">
      <c r="B521" s="165">
        <v>2020</v>
      </c>
      <c r="C521" s="180">
        <v>362</v>
      </c>
      <c r="D521" s="180">
        <v>858</v>
      </c>
      <c r="E521" s="193">
        <v>1220</v>
      </c>
    </row>
    <row r="522" spans="2:12" ht="13.5" thickBot="1" x14ac:dyDescent="0.25">
      <c r="B522" s="165">
        <v>2021</v>
      </c>
      <c r="C522" s="180">
        <v>300</v>
      </c>
      <c r="D522" s="180">
        <v>714</v>
      </c>
      <c r="E522" s="193">
        <v>1014</v>
      </c>
    </row>
    <row r="523" spans="2:12" ht="13.5" thickBot="1" x14ac:dyDescent="0.25">
      <c r="B523" s="165">
        <v>2022</v>
      </c>
      <c r="C523" s="180">
        <v>246</v>
      </c>
      <c r="D523" s="180">
        <v>592</v>
      </c>
      <c r="E523" s="193">
        <v>838</v>
      </c>
    </row>
    <row r="524" spans="2:12" ht="13.5" thickBot="1" x14ac:dyDescent="0.25">
      <c r="B524" s="165">
        <v>2023</v>
      </c>
      <c r="C524" s="180">
        <v>203</v>
      </c>
      <c r="D524" s="180">
        <v>514</v>
      </c>
      <c r="E524" s="193">
        <v>717</v>
      </c>
    </row>
    <row r="525" spans="2:12" x14ac:dyDescent="0.2">
      <c r="B525" s="758">
        <v>2024</v>
      </c>
      <c r="C525" s="392">
        <v>182</v>
      </c>
      <c r="D525" s="392">
        <v>445</v>
      </c>
      <c r="E525" s="402">
        <v>627</v>
      </c>
    </row>
    <row r="527" spans="2:12" ht="15.75" x14ac:dyDescent="0.25">
      <c r="B527" s="21" t="s">
        <v>746</v>
      </c>
      <c r="C527" s="422"/>
      <c r="D527" s="422"/>
      <c r="E527" s="422"/>
      <c r="F527" s="422"/>
      <c r="G527" s="422"/>
      <c r="H527" s="422"/>
      <c r="I527" s="422"/>
      <c r="J527" s="422"/>
      <c r="K527" s="422"/>
      <c r="L527" s="422"/>
    </row>
    <row r="528" spans="2:12" ht="13.5" thickBot="1" x14ac:dyDescent="0.25">
      <c r="B528" s="755" t="s">
        <v>100</v>
      </c>
      <c r="C528" s="354" t="s">
        <v>132</v>
      </c>
      <c r="D528" s="354" t="s">
        <v>133</v>
      </c>
      <c r="E528" s="354" t="s">
        <v>134</v>
      </c>
      <c r="F528" s="755" t="s">
        <v>135</v>
      </c>
      <c r="G528" s="354" t="s">
        <v>136</v>
      </c>
      <c r="H528" s="354" t="s">
        <v>137</v>
      </c>
      <c r="I528" s="354" t="s">
        <v>24</v>
      </c>
      <c r="J528" s="755" t="s">
        <v>138</v>
      </c>
      <c r="K528" s="354" t="s">
        <v>26</v>
      </c>
      <c r="L528" s="355" t="s">
        <v>211</v>
      </c>
    </row>
    <row r="529" spans="2:12" ht="13.5" thickBot="1" x14ac:dyDescent="0.25">
      <c r="B529" s="165" t="s">
        <v>173</v>
      </c>
      <c r="C529" s="180">
        <v>28745</v>
      </c>
      <c r="D529" s="180">
        <v>55011</v>
      </c>
      <c r="E529" s="180">
        <v>181189</v>
      </c>
      <c r="F529" s="180">
        <v>167439</v>
      </c>
      <c r="G529" s="180">
        <v>59780</v>
      </c>
      <c r="H529" s="180">
        <v>124530</v>
      </c>
      <c r="I529" s="180">
        <v>80784</v>
      </c>
      <c r="J529" s="180">
        <v>47179</v>
      </c>
      <c r="K529" s="180">
        <v>215301</v>
      </c>
      <c r="L529" s="193">
        <f>SUM(C529:K529)</f>
        <v>959958</v>
      </c>
    </row>
    <row r="530" spans="2:12" ht="13.5" thickBot="1" x14ac:dyDescent="0.25">
      <c r="B530" s="165" t="s">
        <v>174</v>
      </c>
      <c r="C530" s="180">
        <v>31064</v>
      </c>
      <c r="D530" s="180">
        <v>65741</v>
      </c>
      <c r="E530" s="180">
        <v>199893</v>
      </c>
      <c r="F530" s="180">
        <v>200884</v>
      </c>
      <c r="G530" s="180">
        <v>75248</v>
      </c>
      <c r="H530" s="180">
        <v>163467</v>
      </c>
      <c r="I530" s="180">
        <v>104394</v>
      </c>
      <c r="J530" s="180">
        <v>54203</v>
      </c>
      <c r="K530" s="180">
        <v>323733</v>
      </c>
      <c r="L530" s="193">
        <f>SUM(C530:K530)</f>
        <v>1218627</v>
      </c>
    </row>
    <row r="531" spans="2:12" ht="13.5" thickBot="1" x14ac:dyDescent="0.25">
      <c r="B531" s="165" t="s">
        <v>175</v>
      </c>
      <c r="C531" s="180">
        <v>44036</v>
      </c>
      <c r="D531" s="180">
        <v>79230</v>
      </c>
      <c r="E531" s="180">
        <v>248274</v>
      </c>
      <c r="F531" s="180">
        <v>212884</v>
      </c>
      <c r="G531" s="180">
        <v>78327</v>
      </c>
      <c r="H531" s="180">
        <v>178799</v>
      </c>
      <c r="I531" s="180">
        <v>108055</v>
      </c>
      <c r="J531" s="180">
        <v>57647</v>
      </c>
      <c r="K531" s="180">
        <v>267076</v>
      </c>
      <c r="L531" s="193">
        <f>SUM(C531:K531)</f>
        <v>1274328</v>
      </c>
    </row>
    <row r="532" spans="2:12" ht="13.5" thickBot="1" x14ac:dyDescent="0.25">
      <c r="B532" s="165" t="s">
        <v>176</v>
      </c>
      <c r="C532" s="180">
        <v>36768</v>
      </c>
      <c r="D532" s="180">
        <v>65045</v>
      </c>
      <c r="E532" s="180">
        <v>180673</v>
      </c>
      <c r="F532" s="180">
        <v>152557</v>
      </c>
      <c r="G532" s="180">
        <v>55112</v>
      </c>
      <c r="H532" s="180">
        <v>132586</v>
      </c>
      <c r="I532" s="180">
        <v>74321</v>
      </c>
      <c r="J532" s="180">
        <v>37839</v>
      </c>
      <c r="K532" s="180">
        <v>155447</v>
      </c>
      <c r="L532" s="193">
        <f>SUM(C532:K532)</f>
        <v>890348</v>
      </c>
    </row>
    <row r="533" spans="2:12" ht="13.5" thickBot="1" x14ac:dyDescent="0.25">
      <c r="B533" s="165" t="s">
        <v>212</v>
      </c>
      <c r="C533" s="183">
        <v>7003</v>
      </c>
      <c r="D533" s="183">
        <v>13652</v>
      </c>
      <c r="E533" s="183">
        <v>40158</v>
      </c>
      <c r="F533" s="183">
        <v>30653</v>
      </c>
      <c r="G533" s="183">
        <v>12020</v>
      </c>
      <c r="H533" s="183">
        <v>28924</v>
      </c>
      <c r="I533" s="183">
        <v>16448</v>
      </c>
      <c r="J533" s="183">
        <v>8128</v>
      </c>
      <c r="K533" s="183">
        <v>32633</v>
      </c>
      <c r="L533" s="423">
        <f>SUM(C533:K533)</f>
        <v>189619</v>
      </c>
    </row>
    <row r="534" spans="2:12" x14ac:dyDescent="0.2">
      <c r="B534" s="758" t="s">
        <v>90</v>
      </c>
      <c r="C534" s="236">
        <f>SUM(C529:C533)</f>
        <v>147616</v>
      </c>
      <c r="D534" s="236">
        <f t="shared" ref="D534:K534" si="62">SUM(D529:D533)</f>
        <v>278679</v>
      </c>
      <c r="E534" s="236">
        <f t="shared" si="62"/>
        <v>850187</v>
      </c>
      <c r="F534" s="236">
        <f t="shared" si="62"/>
        <v>764417</v>
      </c>
      <c r="G534" s="236">
        <f t="shared" si="62"/>
        <v>280487</v>
      </c>
      <c r="H534" s="236">
        <f t="shared" si="62"/>
        <v>628306</v>
      </c>
      <c r="I534" s="236">
        <f t="shared" si="62"/>
        <v>384002</v>
      </c>
      <c r="J534" s="236">
        <f t="shared" si="62"/>
        <v>204996</v>
      </c>
      <c r="K534" s="236">
        <f t="shared" si="62"/>
        <v>994190</v>
      </c>
      <c r="L534" s="424">
        <f>SUM(L529:L533)</f>
        <v>4532880</v>
      </c>
    </row>
    <row r="535" spans="2:12" x14ac:dyDescent="0.2">
      <c r="B535" s="66"/>
      <c r="C535" s="67"/>
      <c r="D535" s="67"/>
      <c r="E535" s="67"/>
      <c r="F535" s="67"/>
      <c r="G535" s="67"/>
      <c r="H535" s="67"/>
      <c r="I535" s="67"/>
      <c r="J535" s="67"/>
      <c r="K535" s="67"/>
      <c r="L535" s="40"/>
    </row>
    <row r="536" spans="2:12" ht="15.75" x14ac:dyDescent="0.25">
      <c r="B536" s="21" t="s">
        <v>748</v>
      </c>
      <c r="C536" s="425"/>
      <c r="D536" s="425"/>
      <c r="E536" s="425"/>
      <c r="F536" s="425"/>
      <c r="G536" s="425"/>
      <c r="H536" s="425"/>
      <c r="I536" s="425"/>
      <c r="J536" s="425"/>
      <c r="K536" s="425"/>
      <c r="L536" s="40"/>
    </row>
    <row r="537" spans="2:12" ht="13.5" thickBot="1" x14ac:dyDescent="0.25">
      <c r="B537" s="755" t="s">
        <v>100</v>
      </c>
      <c r="C537" s="354" t="s">
        <v>132</v>
      </c>
      <c r="D537" s="354" t="s">
        <v>133</v>
      </c>
      <c r="E537" s="354" t="s">
        <v>134</v>
      </c>
      <c r="F537" s="755" t="s">
        <v>135</v>
      </c>
      <c r="G537" s="354" t="s">
        <v>136</v>
      </c>
      <c r="H537" s="354" t="s">
        <v>137</v>
      </c>
      <c r="I537" s="354" t="s">
        <v>24</v>
      </c>
      <c r="J537" s="755" t="s">
        <v>138</v>
      </c>
      <c r="K537" s="354" t="s">
        <v>26</v>
      </c>
      <c r="L537" s="355" t="s">
        <v>211</v>
      </c>
    </row>
    <row r="538" spans="2:12" ht="13.5" thickBot="1" x14ac:dyDescent="0.25">
      <c r="B538" s="165" t="s">
        <v>173</v>
      </c>
      <c r="C538" s="180">
        <v>27172</v>
      </c>
      <c r="D538" s="180">
        <v>51771</v>
      </c>
      <c r="E538" s="180">
        <v>170907</v>
      </c>
      <c r="F538" s="180">
        <v>157418</v>
      </c>
      <c r="G538" s="180">
        <v>56731</v>
      </c>
      <c r="H538" s="180">
        <v>117410</v>
      </c>
      <c r="I538" s="180">
        <v>76101</v>
      </c>
      <c r="J538" s="180">
        <v>43875</v>
      </c>
      <c r="K538" s="180">
        <v>202053</v>
      </c>
      <c r="L538" s="193">
        <f>SUM(C538:K538)</f>
        <v>903438</v>
      </c>
    </row>
    <row r="539" spans="2:12" ht="13.5" thickBot="1" x14ac:dyDescent="0.25">
      <c r="B539" s="165" t="s">
        <v>174</v>
      </c>
      <c r="C539" s="180">
        <v>30549</v>
      </c>
      <c r="D539" s="180">
        <v>62495</v>
      </c>
      <c r="E539" s="180">
        <v>191723</v>
      </c>
      <c r="F539" s="180">
        <v>186139</v>
      </c>
      <c r="G539" s="180">
        <v>72437</v>
      </c>
      <c r="H539" s="180">
        <v>152266</v>
      </c>
      <c r="I539" s="180">
        <v>99712</v>
      </c>
      <c r="J539" s="180">
        <v>50737</v>
      </c>
      <c r="K539" s="180">
        <v>314497</v>
      </c>
      <c r="L539" s="193">
        <f>SUM(C539:K539)</f>
        <v>1160555</v>
      </c>
    </row>
    <row r="540" spans="2:12" ht="13.5" thickBot="1" x14ac:dyDescent="0.25">
      <c r="B540" s="165" t="s">
        <v>175</v>
      </c>
      <c r="C540" s="180">
        <v>45537</v>
      </c>
      <c r="D540" s="180">
        <v>81196</v>
      </c>
      <c r="E540" s="180">
        <v>253174</v>
      </c>
      <c r="F540" s="180">
        <v>210083</v>
      </c>
      <c r="G540" s="180">
        <v>80444</v>
      </c>
      <c r="H540" s="180">
        <v>177552</v>
      </c>
      <c r="I540" s="180">
        <v>110052</v>
      </c>
      <c r="J540" s="180">
        <v>57910</v>
      </c>
      <c r="K540" s="180">
        <v>274723</v>
      </c>
      <c r="L540" s="193">
        <f>SUM(C540:K540)</f>
        <v>1290671</v>
      </c>
    </row>
    <row r="541" spans="2:12" ht="13.5" thickBot="1" x14ac:dyDescent="0.25">
      <c r="B541" s="165" t="s">
        <v>176</v>
      </c>
      <c r="C541" s="180">
        <v>39795</v>
      </c>
      <c r="D541" s="180">
        <v>73263</v>
      </c>
      <c r="E541" s="180">
        <v>200045</v>
      </c>
      <c r="F541" s="180">
        <v>167560</v>
      </c>
      <c r="G541" s="180">
        <v>64125</v>
      </c>
      <c r="H541" s="180">
        <v>148708</v>
      </c>
      <c r="I541" s="180">
        <v>82934</v>
      </c>
      <c r="J541" s="180">
        <v>41798</v>
      </c>
      <c r="K541" s="180">
        <v>187009</v>
      </c>
      <c r="L541" s="193">
        <f>SUM(C541:K541)</f>
        <v>1005237</v>
      </c>
    </row>
    <row r="542" spans="2:12" ht="13.5" thickBot="1" x14ac:dyDescent="0.25">
      <c r="B542" s="165" t="s">
        <v>212</v>
      </c>
      <c r="C542" s="183">
        <v>11121</v>
      </c>
      <c r="D542" s="183">
        <v>22691</v>
      </c>
      <c r="E542" s="183">
        <v>61478</v>
      </c>
      <c r="F542" s="183">
        <v>49902</v>
      </c>
      <c r="G542" s="183">
        <v>18622</v>
      </c>
      <c r="H542" s="183">
        <v>47474</v>
      </c>
      <c r="I542" s="183">
        <v>24859</v>
      </c>
      <c r="J542" s="183">
        <v>12468</v>
      </c>
      <c r="K542" s="183">
        <v>55817</v>
      </c>
      <c r="L542" s="423">
        <f>SUM(C542:K542)</f>
        <v>304432</v>
      </c>
    </row>
    <row r="543" spans="2:12" x14ac:dyDescent="0.2">
      <c r="B543" s="758" t="s">
        <v>90</v>
      </c>
      <c r="C543" s="236">
        <f>SUM(C538:C542)</f>
        <v>154174</v>
      </c>
      <c r="D543" s="236">
        <f t="shared" ref="D543:K543" si="63">SUM(D538:D542)</f>
        <v>291416</v>
      </c>
      <c r="E543" s="236">
        <f t="shared" si="63"/>
        <v>877327</v>
      </c>
      <c r="F543" s="236">
        <f t="shared" si="63"/>
        <v>771102</v>
      </c>
      <c r="G543" s="236">
        <f t="shared" si="63"/>
        <v>292359</v>
      </c>
      <c r="H543" s="236">
        <f t="shared" si="63"/>
        <v>643410</v>
      </c>
      <c r="I543" s="236">
        <f t="shared" si="63"/>
        <v>393658</v>
      </c>
      <c r="J543" s="236">
        <f t="shared" si="63"/>
        <v>206788</v>
      </c>
      <c r="K543" s="236">
        <f t="shared" si="63"/>
        <v>1034099</v>
      </c>
      <c r="L543" s="424">
        <f>SUM(L538:L542)</f>
        <v>4664333</v>
      </c>
    </row>
    <row r="544" spans="2:12" x14ac:dyDescent="0.2">
      <c r="B544" s="66"/>
      <c r="C544" s="67"/>
      <c r="D544" s="67"/>
      <c r="E544" s="67"/>
      <c r="F544" s="67"/>
      <c r="G544" s="67"/>
      <c r="H544" s="67"/>
      <c r="I544" s="67"/>
      <c r="J544" s="67"/>
      <c r="K544" s="67"/>
      <c r="L544" s="40"/>
    </row>
    <row r="545" spans="2:12" ht="15.75" x14ac:dyDescent="0.25">
      <c r="B545" s="21" t="s">
        <v>747</v>
      </c>
      <c r="C545" s="425"/>
      <c r="D545" s="425"/>
      <c r="E545" s="425"/>
      <c r="F545" s="425"/>
      <c r="G545" s="425"/>
      <c r="H545" s="425"/>
      <c r="I545" s="425"/>
      <c r="J545" s="425"/>
      <c r="K545" s="425"/>
      <c r="L545" s="40"/>
    </row>
    <row r="546" spans="2:12" ht="13.5" thickBot="1" x14ac:dyDescent="0.25">
      <c r="B546" s="755" t="s">
        <v>100</v>
      </c>
      <c r="C546" s="354" t="s">
        <v>132</v>
      </c>
      <c r="D546" s="354" t="s">
        <v>133</v>
      </c>
      <c r="E546" s="354" t="s">
        <v>134</v>
      </c>
      <c r="F546" s="755" t="s">
        <v>135</v>
      </c>
      <c r="G546" s="354" t="s">
        <v>136</v>
      </c>
      <c r="H546" s="354" t="s">
        <v>137</v>
      </c>
      <c r="I546" s="354" t="s">
        <v>24</v>
      </c>
      <c r="J546" s="755" t="s">
        <v>138</v>
      </c>
      <c r="K546" s="354" t="s">
        <v>26</v>
      </c>
      <c r="L546" s="355" t="s">
        <v>211</v>
      </c>
    </row>
    <row r="547" spans="2:12" ht="13.5" thickBot="1" x14ac:dyDescent="0.25">
      <c r="B547" s="165" t="s">
        <v>173</v>
      </c>
      <c r="C547" s="180">
        <f t="shared" ref="C547:K551" si="64">C529+C538</f>
        <v>55917</v>
      </c>
      <c r="D547" s="180">
        <f t="shared" si="64"/>
        <v>106782</v>
      </c>
      <c r="E547" s="180">
        <f t="shared" si="64"/>
        <v>352096</v>
      </c>
      <c r="F547" s="180">
        <f t="shared" si="64"/>
        <v>324857</v>
      </c>
      <c r="G547" s="180">
        <f t="shared" si="64"/>
        <v>116511</v>
      </c>
      <c r="H547" s="180">
        <f t="shared" si="64"/>
        <v>241940</v>
      </c>
      <c r="I547" s="180">
        <f t="shared" si="64"/>
        <v>156885</v>
      </c>
      <c r="J547" s="180">
        <f t="shared" si="64"/>
        <v>91054</v>
      </c>
      <c r="K547" s="180">
        <f t="shared" si="64"/>
        <v>417354</v>
      </c>
      <c r="L547" s="193">
        <f>SUM(C547:K547)</f>
        <v>1863396</v>
      </c>
    </row>
    <row r="548" spans="2:12" ht="13.5" thickBot="1" x14ac:dyDescent="0.25">
      <c r="B548" s="165" t="s">
        <v>174</v>
      </c>
      <c r="C548" s="180">
        <f t="shared" si="64"/>
        <v>61613</v>
      </c>
      <c r="D548" s="180">
        <f t="shared" si="64"/>
        <v>128236</v>
      </c>
      <c r="E548" s="180">
        <f t="shared" si="64"/>
        <v>391616</v>
      </c>
      <c r="F548" s="180">
        <f t="shared" si="64"/>
        <v>387023</v>
      </c>
      <c r="G548" s="180">
        <f t="shared" si="64"/>
        <v>147685</v>
      </c>
      <c r="H548" s="180">
        <f t="shared" si="64"/>
        <v>315733</v>
      </c>
      <c r="I548" s="180">
        <f t="shared" si="64"/>
        <v>204106</v>
      </c>
      <c r="J548" s="180">
        <f t="shared" si="64"/>
        <v>104940</v>
      </c>
      <c r="K548" s="180">
        <f t="shared" si="64"/>
        <v>638230</v>
      </c>
      <c r="L548" s="193">
        <f>SUM(C548:K548)</f>
        <v>2379182</v>
      </c>
    </row>
    <row r="549" spans="2:12" ht="13.5" thickBot="1" x14ac:dyDescent="0.25">
      <c r="B549" s="165" t="s">
        <v>175</v>
      </c>
      <c r="C549" s="180">
        <f t="shared" si="64"/>
        <v>89573</v>
      </c>
      <c r="D549" s="180">
        <f t="shared" si="64"/>
        <v>160426</v>
      </c>
      <c r="E549" s="180">
        <f t="shared" si="64"/>
        <v>501448</v>
      </c>
      <c r="F549" s="180">
        <f t="shared" si="64"/>
        <v>422967</v>
      </c>
      <c r="G549" s="180">
        <f t="shared" si="64"/>
        <v>158771</v>
      </c>
      <c r="H549" s="180">
        <f t="shared" si="64"/>
        <v>356351</v>
      </c>
      <c r="I549" s="180">
        <f t="shared" si="64"/>
        <v>218107</v>
      </c>
      <c r="J549" s="180">
        <f t="shared" si="64"/>
        <v>115557</v>
      </c>
      <c r="K549" s="180">
        <f t="shared" si="64"/>
        <v>541799</v>
      </c>
      <c r="L549" s="193">
        <f>SUM(C549:K549)</f>
        <v>2564999</v>
      </c>
    </row>
    <row r="550" spans="2:12" ht="13.5" thickBot="1" x14ac:dyDescent="0.25">
      <c r="B550" s="165" t="s">
        <v>176</v>
      </c>
      <c r="C550" s="180">
        <f t="shared" si="64"/>
        <v>76563</v>
      </c>
      <c r="D550" s="180">
        <f t="shared" si="64"/>
        <v>138308</v>
      </c>
      <c r="E550" s="180">
        <f t="shared" si="64"/>
        <v>380718</v>
      </c>
      <c r="F550" s="180">
        <f t="shared" si="64"/>
        <v>320117</v>
      </c>
      <c r="G550" s="180">
        <f t="shared" si="64"/>
        <v>119237</v>
      </c>
      <c r="H550" s="180">
        <f t="shared" si="64"/>
        <v>281294</v>
      </c>
      <c r="I550" s="180">
        <f t="shared" si="64"/>
        <v>157255</v>
      </c>
      <c r="J550" s="180">
        <f t="shared" si="64"/>
        <v>79637</v>
      </c>
      <c r="K550" s="180">
        <f t="shared" si="64"/>
        <v>342456</v>
      </c>
      <c r="L550" s="193">
        <f>SUM(C550:K550)</f>
        <v>1895585</v>
      </c>
    </row>
    <row r="551" spans="2:12" ht="13.5" thickBot="1" x14ac:dyDescent="0.25">
      <c r="B551" s="165" t="s">
        <v>212</v>
      </c>
      <c r="C551" s="183">
        <f t="shared" si="64"/>
        <v>18124</v>
      </c>
      <c r="D551" s="183">
        <f t="shared" si="64"/>
        <v>36343</v>
      </c>
      <c r="E551" s="183">
        <f t="shared" si="64"/>
        <v>101636</v>
      </c>
      <c r="F551" s="183">
        <f t="shared" si="64"/>
        <v>80555</v>
      </c>
      <c r="G551" s="183">
        <f t="shared" si="64"/>
        <v>30642</v>
      </c>
      <c r="H551" s="183">
        <f t="shared" si="64"/>
        <v>76398</v>
      </c>
      <c r="I551" s="183">
        <f t="shared" si="64"/>
        <v>41307</v>
      </c>
      <c r="J551" s="183">
        <f t="shared" si="64"/>
        <v>20596</v>
      </c>
      <c r="K551" s="183">
        <f t="shared" si="64"/>
        <v>88450</v>
      </c>
      <c r="L551" s="423">
        <f>SUM(C551:K551)</f>
        <v>494051</v>
      </c>
    </row>
    <row r="552" spans="2:12" x14ac:dyDescent="0.2">
      <c r="B552" s="758" t="s">
        <v>90</v>
      </c>
      <c r="C552" s="236">
        <f t="shared" ref="C552:L552" si="65">SUM(C547:C551)</f>
        <v>301790</v>
      </c>
      <c r="D552" s="236">
        <f t="shared" si="65"/>
        <v>570095</v>
      </c>
      <c r="E552" s="236">
        <f t="shared" si="65"/>
        <v>1727514</v>
      </c>
      <c r="F552" s="236">
        <f t="shared" si="65"/>
        <v>1535519</v>
      </c>
      <c r="G552" s="236">
        <f t="shared" si="65"/>
        <v>572846</v>
      </c>
      <c r="H552" s="236">
        <f t="shared" si="65"/>
        <v>1271716</v>
      </c>
      <c r="I552" s="236">
        <f t="shared" si="65"/>
        <v>777660</v>
      </c>
      <c r="J552" s="236">
        <f t="shared" si="65"/>
        <v>411784</v>
      </c>
      <c r="K552" s="236">
        <f t="shared" si="65"/>
        <v>2028289</v>
      </c>
      <c r="L552" s="424">
        <f t="shared" si="65"/>
        <v>9197213</v>
      </c>
    </row>
    <row r="554" spans="2:12" ht="15.75" x14ac:dyDescent="0.25">
      <c r="B554" s="68" t="s">
        <v>749</v>
      </c>
      <c r="C554" s="28"/>
      <c r="D554" s="28"/>
      <c r="E554" s="28"/>
      <c r="F554" s="29"/>
      <c r="G554" s="28"/>
      <c r="H554" s="28"/>
      <c r="I554" s="29"/>
    </row>
    <row r="555" spans="2:12" ht="13.5" thickBot="1" x14ac:dyDescent="0.25">
      <c r="B555" s="755" t="s">
        <v>100</v>
      </c>
      <c r="C555" s="354" t="s">
        <v>179</v>
      </c>
      <c r="D555" s="355" t="s">
        <v>30</v>
      </c>
      <c r="E555" s="29"/>
      <c r="F555" s="29"/>
      <c r="G555" s="29"/>
      <c r="H555" s="29"/>
      <c r="I555" s="29"/>
    </row>
    <row r="556" spans="2:12" ht="13.5" thickBot="1" x14ac:dyDescent="0.25">
      <c r="B556" s="165" t="s">
        <v>173</v>
      </c>
      <c r="C556" s="180">
        <v>20436</v>
      </c>
      <c r="D556" s="391">
        <v>1.0999999999999999E-2</v>
      </c>
      <c r="E556" s="29"/>
      <c r="F556" s="29"/>
      <c r="G556" s="29"/>
      <c r="H556" s="29"/>
      <c r="I556" s="29"/>
    </row>
    <row r="557" spans="2:12" ht="13.5" thickBot="1" x14ac:dyDescent="0.25">
      <c r="B557" s="165" t="s">
        <v>174</v>
      </c>
      <c r="C557" s="180">
        <v>20679</v>
      </c>
      <c r="D557" s="391">
        <v>8.6999999999999994E-3</v>
      </c>
      <c r="E557" s="29"/>
      <c r="F557" s="29"/>
      <c r="G557" s="29"/>
      <c r="H557" s="29"/>
      <c r="I557" s="29"/>
    </row>
    <row r="558" spans="2:12" ht="13.5" thickBot="1" x14ac:dyDescent="0.25">
      <c r="B558" s="165" t="s">
        <v>175</v>
      </c>
      <c r="C558" s="180">
        <v>46524</v>
      </c>
      <c r="D558" s="391">
        <v>1.8100000000000002E-2</v>
      </c>
      <c r="E558" s="29"/>
      <c r="F558" s="29"/>
      <c r="G558" s="29"/>
      <c r="H558" s="29"/>
      <c r="I558" s="29"/>
    </row>
    <row r="559" spans="2:12" ht="13.5" thickBot="1" x14ac:dyDescent="0.25">
      <c r="B559" s="165" t="s">
        <v>176</v>
      </c>
      <c r="C559" s="180">
        <v>161455</v>
      </c>
      <c r="D559" s="391">
        <v>8.5199999999999998E-2</v>
      </c>
      <c r="E559" s="29"/>
      <c r="F559" s="29"/>
      <c r="G559" s="29"/>
      <c r="H559" s="29"/>
      <c r="I559" s="64"/>
    </row>
    <row r="560" spans="2:12" ht="13.5" thickBot="1" x14ac:dyDescent="0.25">
      <c r="B560" s="165" t="s">
        <v>212</v>
      </c>
      <c r="C560" s="180">
        <v>244867</v>
      </c>
      <c r="D560" s="391">
        <v>0.49559999999999998</v>
      </c>
      <c r="E560" s="29"/>
      <c r="F560" s="29"/>
      <c r="G560" s="29"/>
      <c r="H560" s="29"/>
      <c r="I560" s="29"/>
    </row>
    <row r="561" spans="2:12" x14ac:dyDescent="0.2">
      <c r="B561" s="758" t="s">
        <v>90</v>
      </c>
      <c r="C561" s="236">
        <v>493961</v>
      </c>
      <c r="D561" s="453">
        <v>5.3699999999999998E-2</v>
      </c>
      <c r="E561" s="29"/>
      <c r="F561" s="29"/>
      <c r="G561" s="29"/>
      <c r="H561" s="29"/>
      <c r="I561" s="29"/>
    </row>
    <row r="563" spans="2:12" ht="15.75" x14ac:dyDescent="0.25">
      <c r="B563" s="68" t="s">
        <v>1038</v>
      </c>
      <c r="C563" s="67"/>
      <c r="D563" s="67"/>
      <c r="E563" s="67"/>
      <c r="F563" s="67"/>
      <c r="G563" s="67"/>
      <c r="H563" s="67"/>
      <c r="I563" s="67"/>
      <c r="J563" s="67"/>
      <c r="K563" s="67"/>
      <c r="L563" s="67"/>
    </row>
    <row r="564" spans="2:12" ht="13.5" thickBot="1" x14ac:dyDescent="0.25">
      <c r="B564" s="426" t="s">
        <v>213</v>
      </c>
      <c r="C564" s="427" t="s">
        <v>132</v>
      </c>
      <c r="D564" s="427" t="s">
        <v>133</v>
      </c>
      <c r="E564" s="427" t="s">
        <v>134</v>
      </c>
      <c r="F564" s="426" t="s">
        <v>135</v>
      </c>
      <c r="G564" s="427" t="s">
        <v>136</v>
      </c>
      <c r="H564" s="427" t="s">
        <v>137</v>
      </c>
      <c r="I564" s="427" t="s">
        <v>24</v>
      </c>
      <c r="J564" s="426" t="s">
        <v>138</v>
      </c>
      <c r="K564" s="427" t="s">
        <v>26</v>
      </c>
      <c r="L564" s="428" t="s">
        <v>211</v>
      </c>
    </row>
    <row r="565" spans="2:12" ht="13.5" thickBot="1" x14ac:dyDescent="0.25">
      <c r="B565" s="165" t="s">
        <v>179</v>
      </c>
      <c r="C565" s="180">
        <v>20786</v>
      </c>
      <c r="D565" s="180">
        <v>39565</v>
      </c>
      <c r="E565" s="180">
        <v>98512</v>
      </c>
      <c r="F565" s="180">
        <v>72388</v>
      </c>
      <c r="G565" s="180">
        <v>27441</v>
      </c>
      <c r="H565" s="180">
        <v>84341</v>
      </c>
      <c r="I565" s="180">
        <v>37664</v>
      </c>
      <c r="J565" s="180">
        <v>19686</v>
      </c>
      <c r="K565" s="180">
        <v>92080</v>
      </c>
      <c r="L565" s="193">
        <v>493961</v>
      </c>
    </row>
    <row r="566" spans="2:12" x14ac:dyDescent="0.2">
      <c r="B566" s="758" t="s">
        <v>30</v>
      </c>
      <c r="C566" s="429">
        <v>6.8900000000000003E-2</v>
      </c>
      <c r="D566" s="429">
        <v>6.9400000000000003E-2</v>
      </c>
      <c r="E566" s="429">
        <v>5.7000000000000002E-2</v>
      </c>
      <c r="F566" s="429">
        <v>4.7100000000000003E-2</v>
      </c>
      <c r="G566" s="429">
        <v>4.7899999999999998E-2</v>
      </c>
      <c r="H566" s="429">
        <v>6.6299999999999998E-2</v>
      </c>
      <c r="I566" s="429">
        <v>4.8399999999999999E-2</v>
      </c>
      <c r="J566" s="429">
        <v>4.7800000000000002E-2</v>
      </c>
      <c r="K566" s="429">
        <v>4.5400000000000003E-2</v>
      </c>
      <c r="L566" s="394">
        <v>5.3699999999999998E-2</v>
      </c>
    </row>
    <row r="568" spans="2:12" ht="15.75" x14ac:dyDescent="0.25">
      <c r="B568" s="431" t="s">
        <v>1093</v>
      </c>
      <c r="C568" s="22"/>
      <c r="D568" s="22"/>
      <c r="E568" s="22"/>
      <c r="F568" s="22"/>
      <c r="G568" s="22"/>
      <c r="H568" s="22"/>
      <c r="I568" s="22"/>
      <c r="J568" s="22"/>
    </row>
    <row r="569" spans="2:12" ht="13.5" thickBot="1" x14ac:dyDescent="0.25">
      <c r="B569" s="426" t="s">
        <v>97</v>
      </c>
      <c r="C569" s="427" t="s">
        <v>161</v>
      </c>
      <c r="D569" s="427" t="s">
        <v>162</v>
      </c>
      <c r="E569" s="427" t="s">
        <v>163</v>
      </c>
      <c r="F569" s="426" t="s">
        <v>164</v>
      </c>
      <c r="G569" s="427" t="s">
        <v>165</v>
      </c>
      <c r="H569" s="427" t="s">
        <v>166</v>
      </c>
      <c r="I569" s="427" t="s">
        <v>167</v>
      </c>
      <c r="J569" s="430" t="s">
        <v>168</v>
      </c>
    </row>
    <row r="570" spans="2:12" ht="13.5" thickBot="1" x14ac:dyDescent="0.25">
      <c r="B570" s="165" t="s">
        <v>132</v>
      </c>
      <c r="C570" s="180">
        <v>5551</v>
      </c>
      <c r="D570" s="180">
        <v>4195</v>
      </c>
      <c r="E570" s="180">
        <v>3750</v>
      </c>
      <c r="F570" s="180">
        <v>3569</v>
      </c>
      <c r="G570" s="180">
        <v>2634</v>
      </c>
      <c r="H570" s="180">
        <v>784</v>
      </c>
      <c r="I570" s="180">
        <v>303</v>
      </c>
      <c r="J570" s="193">
        <v>20786</v>
      </c>
    </row>
    <row r="571" spans="2:12" ht="13.5" thickBot="1" x14ac:dyDescent="0.25">
      <c r="B571" s="165" t="s">
        <v>133</v>
      </c>
      <c r="C571" s="180">
        <v>13300</v>
      </c>
      <c r="D571" s="180">
        <v>7921</v>
      </c>
      <c r="E571" s="180">
        <v>7085</v>
      </c>
      <c r="F571" s="180">
        <v>5361</v>
      </c>
      <c r="G571" s="180">
        <v>3790</v>
      </c>
      <c r="H571" s="180">
        <v>1553</v>
      </c>
      <c r="I571" s="180">
        <v>555</v>
      </c>
      <c r="J571" s="193">
        <v>39565</v>
      </c>
    </row>
    <row r="572" spans="2:12" ht="13.5" thickBot="1" x14ac:dyDescent="0.25">
      <c r="B572" s="165" t="s">
        <v>134</v>
      </c>
      <c r="C572" s="180">
        <v>28437</v>
      </c>
      <c r="D572" s="180">
        <v>20078</v>
      </c>
      <c r="E572" s="180">
        <v>17651</v>
      </c>
      <c r="F572" s="180">
        <v>16235</v>
      </c>
      <c r="G572" s="180">
        <v>10819</v>
      </c>
      <c r="H572" s="180">
        <v>3442</v>
      </c>
      <c r="I572" s="180">
        <v>1850</v>
      </c>
      <c r="J572" s="193">
        <v>98512</v>
      </c>
    </row>
    <row r="573" spans="2:12" ht="13.5" thickBot="1" x14ac:dyDescent="0.25">
      <c r="B573" s="165" t="s">
        <v>135</v>
      </c>
      <c r="C573" s="180">
        <v>20114</v>
      </c>
      <c r="D573" s="180">
        <v>14620</v>
      </c>
      <c r="E573" s="180">
        <v>13547</v>
      </c>
      <c r="F573" s="180">
        <v>10880</v>
      </c>
      <c r="G573" s="180">
        <v>9000</v>
      </c>
      <c r="H573" s="180">
        <v>2842</v>
      </c>
      <c r="I573" s="180">
        <v>1385</v>
      </c>
      <c r="J573" s="193">
        <v>72388</v>
      </c>
    </row>
    <row r="574" spans="2:12" ht="13.5" thickBot="1" x14ac:dyDescent="0.25">
      <c r="B574" s="165" t="s">
        <v>136</v>
      </c>
      <c r="C574" s="180">
        <v>8012</v>
      </c>
      <c r="D574" s="180">
        <v>5250</v>
      </c>
      <c r="E574" s="180">
        <v>5980</v>
      </c>
      <c r="F574" s="180">
        <v>3581</v>
      </c>
      <c r="G574" s="180">
        <v>3044</v>
      </c>
      <c r="H574" s="180">
        <v>1117</v>
      </c>
      <c r="I574" s="180">
        <v>457</v>
      </c>
      <c r="J574" s="193">
        <v>27441</v>
      </c>
    </row>
    <row r="575" spans="2:12" ht="13.5" thickBot="1" x14ac:dyDescent="0.25">
      <c r="B575" s="165" t="s">
        <v>137</v>
      </c>
      <c r="C575" s="180">
        <v>21547</v>
      </c>
      <c r="D575" s="180">
        <v>16799</v>
      </c>
      <c r="E575" s="180">
        <v>15848</v>
      </c>
      <c r="F575" s="180">
        <v>13118</v>
      </c>
      <c r="G575" s="180">
        <v>11358</v>
      </c>
      <c r="H575" s="180">
        <v>3918</v>
      </c>
      <c r="I575" s="180">
        <v>1753</v>
      </c>
      <c r="J575" s="193">
        <v>84341</v>
      </c>
    </row>
    <row r="576" spans="2:12" ht="13.5" thickBot="1" x14ac:dyDescent="0.25">
      <c r="B576" s="165" t="s">
        <v>24</v>
      </c>
      <c r="C576" s="180">
        <v>9849</v>
      </c>
      <c r="D576" s="180">
        <v>7672</v>
      </c>
      <c r="E576" s="180">
        <v>7974</v>
      </c>
      <c r="F576" s="180">
        <v>5080</v>
      </c>
      <c r="G576" s="180">
        <v>4554</v>
      </c>
      <c r="H576" s="180">
        <v>2135</v>
      </c>
      <c r="I576" s="180">
        <v>400</v>
      </c>
      <c r="J576" s="193">
        <v>37664</v>
      </c>
    </row>
    <row r="577" spans="2:10" ht="13.5" thickBot="1" x14ac:dyDescent="0.25">
      <c r="B577" s="165" t="s">
        <v>138</v>
      </c>
      <c r="C577" s="180">
        <v>4644</v>
      </c>
      <c r="D577" s="180">
        <v>4038</v>
      </c>
      <c r="E577" s="180">
        <v>3960</v>
      </c>
      <c r="F577" s="180">
        <v>2674</v>
      </c>
      <c r="G577" s="180">
        <v>2615</v>
      </c>
      <c r="H577" s="180">
        <v>1499</v>
      </c>
      <c r="I577" s="180">
        <v>256</v>
      </c>
      <c r="J577" s="193">
        <v>19686</v>
      </c>
    </row>
    <row r="578" spans="2:10" ht="13.5" thickBot="1" x14ac:dyDescent="0.25">
      <c r="B578" s="165" t="s">
        <v>26</v>
      </c>
      <c r="C578" s="180">
        <v>30546</v>
      </c>
      <c r="D578" s="180">
        <v>20548</v>
      </c>
      <c r="E578" s="180">
        <v>17066</v>
      </c>
      <c r="F578" s="180">
        <v>11317</v>
      </c>
      <c r="G578" s="180">
        <v>7521</v>
      </c>
      <c r="H578" s="180">
        <v>3716</v>
      </c>
      <c r="I578" s="180">
        <v>1366</v>
      </c>
      <c r="J578" s="193">
        <v>92080</v>
      </c>
    </row>
    <row r="579" spans="2:10" ht="13.5" thickBot="1" x14ac:dyDescent="0.25">
      <c r="B579" s="165" t="s">
        <v>172</v>
      </c>
      <c r="C579" s="180">
        <v>278</v>
      </c>
      <c r="D579" s="180">
        <v>294</v>
      </c>
      <c r="E579" s="180">
        <v>291</v>
      </c>
      <c r="F579" s="180">
        <v>282</v>
      </c>
      <c r="G579" s="180">
        <v>206</v>
      </c>
      <c r="H579" s="180">
        <v>115</v>
      </c>
      <c r="I579" s="180">
        <v>32</v>
      </c>
      <c r="J579" s="193">
        <v>1498</v>
      </c>
    </row>
    <row r="580" spans="2:10" x14ac:dyDescent="0.2">
      <c r="B580" s="758" t="s">
        <v>90</v>
      </c>
      <c r="C580" s="236">
        <v>142278</v>
      </c>
      <c r="D580" s="236">
        <v>101415</v>
      </c>
      <c r="E580" s="236">
        <v>93152</v>
      </c>
      <c r="F580" s="236">
        <v>72097</v>
      </c>
      <c r="G580" s="236">
        <v>55541</v>
      </c>
      <c r="H580" s="236">
        <v>21121</v>
      </c>
      <c r="I580" s="236">
        <v>8357</v>
      </c>
      <c r="J580" s="237">
        <v>493961</v>
      </c>
    </row>
    <row r="582" spans="2:10" ht="18.75" x14ac:dyDescent="0.25">
      <c r="B582" s="68" t="s">
        <v>751</v>
      </c>
      <c r="C582" s="45"/>
      <c r="D582" s="45"/>
      <c r="E582" s="45"/>
      <c r="F582" s="45"/>
      <c r="G582" s="45"/>
      <c r="H582" s="45"/>
      <c r="I582" s="45"/>
      <c r="J582" s="45"/>
    </row>
    <row r="583" spans="2:10" ht="13.5" thickBot="1" x14ac:dyDescent="0.25">
      <c r="B583" s="426" t="s">
        <v>97</v>
      </c>
      <c r="C583" s="427" t="s">
        <v>161</v>
      </c>
      <c r="D583" s="427" t="s">
        <v>162</v>
      </c>
      <c r="E583" s="427" t="s">
        <v>163</v>
      </c>
      <c r="F583" s="426" t="s">
        <v>164</v>
      </c>
      <c r="G583" s="427" t="s">
        <v>165</v>
      </c>
      <c r="H583" s="427" t="s">
        <v>166</v>
      </c>
      <c r="I583" s="427" t="s">
        <v>167</v>
      </c>
      <c r="J583" s="430" t="s">
        <v>168</v>
      </c>
    </row>
    <row r="584" spans="2:10" ht="13.5" thickBot="1" x14ac:dyDescent="0.25">
      <c r="B584" s="165" t="s">
        <v>132</v>
      </c>
      <c r="C584" s="180">
        <v>12513503.640000001</v>
      </c>
      <c r="D584" s="180">
        <v>17801457.960000001</v>
      </c>
      <c r="E584" s="180">
        <v>25050446.16</v>
      </c>
      <c r="F584" s="180">
        <v>35330279.039999999</v>
      </c>
      <c r="G584" s="180">
        <v>35067243.599999994</v>
      </c>
      <c r="H584" s="180">
        <v>14667572.039999999</v>
      </c>
      <c r="I584" s="180">
        <v>7566610.8000000007</v>
      </c>
      <c r="J584" s="193">
        <f t="shared" ref="J584:J590" si="66">SUM(C584:I584)</f>
        <v>147997113.24000001</v>
      </c>
    </row>
    <row r="585" spans="2:10" ht="13.5" thickBot="1" x14ac:dyDescent="0.25">
      <c r="B585" s="165" t="s">
        <v>133</v>
      </c>
      <c r="C585" s="180">
        <v>30147131.039999999</v>
      </c>
      <c r="D585" s="180">
        <v>33438275.880000003</v>
      </c>
      <c r="E585" s="180">
        <v>46388882.400000006</v>
      </c>
      <c r="F585" s="180">
        <v>53409421.439999998</v>
      </c>
      <c r="G585" s="180">
        <v>50934488.760000005</v>
      </c>
      <c r="H585" s="180">
        <v>28884639.839999996</v>
      </c>
      <c r="I585" s="180">
        <v>13747849.32</v>
      </c>
      <c r="J585" s="193">
        <f t="shared" si="66"/>
        <v>256950688.67999998</v>
      </c>
    </row>
    <row r="586" spans="2:10" ht="13.5" thickBot="1" x14ac:dyDescent="0.25">
      <c r="B586" s="165" t="s">
        <v>134</v>
      </c>
      <c r="C586" s="180">
        <v>63670261.079999998</v>
      </c>
      <c r="D586" s="180">
        <v>84775677.599999994</v>
      </c>
      <c r="E586" s="180">
        <v>115857807.35999998</v>
      </c>
      <c r="F586" s="180">
        <v>159660382.07999998</v>
      </c>
      <c r="G586" s="180">
        <v>145859918.28</v>
      </c>
      <c r="H586" s="180">
        <v>64853877.359999999</v>
      </c>
      <c r="I586" s="180">
        <v>47885810.160000004</v>
      </c>
      <c r="J586" s="193">
        <f t="shared" si="66"/>
        <v>682563733.91999996</v>
      </c>
    </row>
    <row r="587" spans="2:10" ht="13.5" thickBot="1" x14ac:dyDescent="0.25">
      <c r="B587" s="165" t="s">
        <v>135</v>
      </c>
      <c r="C587" s="180">
        <v>45704711.519999996</v>
      </c>
      <c r="D587" s="180">
        <v>62216715.480000004</v>
      </c>
      <c r="E587" s="180">
        <v>89074168.199999988</v>
      </c>
      <c r="F587" s="180">
        <v>106751097.23999999</v>
      </c>
      <c r="G587" s="180">
        <v>121807748.52000001</v>
      </c>
      <c r="H587" s="180">
        <v>51372192.599999994</v>
      </c>
      <c r="I587" s="180">
        <v>35816397.960000001</v>
      </c>
      <c r="J587" s="193">
        <f t="shared" si="66"/>
        <v>512743031.52000004</v>
      </c>
    </row>
    <row r="588" spans="2:10" ht="13.5" thickBot="1" x14ac:dyDescent="0.25">
      <c r="B588" s="165" t="s">
        <v>136</v>
      </c>
      <c r="C588" s="180">
        <v>18197856.240000002</v>
      </c>
      <c r="D588" s="180">
        <v>22354375.200000003</v>
      </c>
      <c r="E588" s="180">
        <v>39249363.599999994</v>
      </c>
      <c r="F588" s="180">
        <v>35038198.079999998</v>
      </c>
      <c r="G588" s="180">
        <v>41389794.240000002</v>
      </c>
      <c r="H588" s="180">
        <v>21251848.32</v>
      </c>
      <c r="I588" s="180">
        <v>11597727.720000001</v>
      </c>
      <c r="J588" s="193">
        <f t="shared" si="66"/>
        <v>189079163.39999998</v>
      </c>
    </row>
    <row r="589" spans="2:10" ht="13.5" thickBot="1" x14ac:dyDescent="0.25">
      <c r="B589" s="165" t="s">
        <v>137</v>
      </c>
      <c r="C589" s="180">
        <v>48734995.439999998</v>
      </c>
      <c r="D589" s="180">
        <v>70877228.879999995</v>
      </c>
      <c r="E589" s="180">
        <v>103923714.72</v>
      </c>
      <c r="F589" s="180">
        <v>129470294.28</v>
      </c>
      <c r="G589" s="180">
        <v>150844761.84</v>
      </c>
      <c r="H589" s="180">
        <v>75546374.400000006</v>
      </c>
      <c r="I589" s="180">
        <v>43870486.439999998</v>
      </c>
      <c r="J589" s="193">
        <f t="shared" si="66"/>
        <v>623267856</v>
      </c>
    </row>
    <row r="590" spans="2:10" ht="13.5" thickBot="1" x14ac:dyDescent="0.25">
      <c r="B590" s="165" t="s">
        <v>24</v>
      </c>
      <c r="C590" s="180">
        <v>21976534.68</v>
      </c>
      <c r="D590" s="180">
        <v>32359265.880000003</v>
      </c>
      <c r="E590" s="180">
        <v>51905689.079999998</v>
      </c>
      <c r="F590" s="180">
        <v>49798000.200000003</v>
      </c>
      <c r="G590" s="180">
        <v>60593810.159999996</v>
      </c>
      <c r="H590" s="180">
        <v>38735395.439999998</v>
      </c>
      <c r="I590" s="180">
        <v>10040352.120000001</v>
      </c>
      <c r="J590" s="193">
        <f t="shared" si="66"/>
        <v>265409047.56</v>
      </c>
    </row>
    <row r="591" spans="2:10" ht="13.5" thickBot="1" x14ac:dyDescent="0.25">
      <c r="B591" s="165" t="s">
        <v>138</v>
      </c>
      <c r="C591" s="180">
        <v>10475344.439999999</v>
      </c>
      <c r="D591" s="180">
        <v>17107506.48</v>
      </c>
      <c r="E591" s="180">
        <v>26142897.240000002</v>
      </c>
      <c r="F591" s="180">
        <v>26376305.160000004</v>
      </c>
      <c r="G591" s="180">
        <v>34768125.960000001</v>
      </c>
      <c r="H591" s="180">
        <v>27055110.599999998</v>
      </c>
      <c r="I591" s="180">
        <v>6439618.4399999995</v>
      </c>
      <c r="J591" s="193">
        <f>SUM(C591:I591)</f>
        <v>148364908.31999999</v>
      </c>
    </row>
    <row r="592" spans="2:10" ht="13.5" thickBot="1" x14ac:dyDescent="0.25">
      <c r="B592" s="165" t="s">
        <v>26</v>
      </c>
      <c r="C592" s="180">
        <v>68622502.439999998</v>
      </c>
      <c r="D592" s="180">
        <v>86231860.079999998</v>
      </c>
      <c r="E592" s="180">
        <v>112294805.64000002</v>
      </c>
      <c r="F592" s="180">
        <v>112818849.60000001</v>
      </c>
      <c r="G592" s="180">
        <v>103859544.47999999</v>
      </c>
      <c r="H592" s="180">
        <v>70712765.039999992</v>
      </c>
      <c r="I592" s="180">
        <v>34059591.480000004</v>
      </c>
      <c r="J592" s="193">
        <f>SUM(C592:I592)</f>
        <v>588599918.75999999</v>
      </c>
    </row>
    <row r="593" spans="2:10" ht="13.5" thickBot="1" x14ac:dyDescent="0.25">
      <c r="B593" s="165" t="s">
        <v>172</v>
      </c>
      <c r="C593" s="180">
        <v>639044.04</v>
      </c>
      <c r="D593" s="180">
        <v>1161536.8800000001</v>
      </c>
      <c r="E593" s="180">
        <v>1848762.5999999999</v>
      </c>
      <c r="F593" s="180">
        <v>2810072.04</v>
      </c>
      <c r="G593" s="180">
        <v>2725801.32</v>
      </c>
      <c r="H593" s="180">
        <v>2272010.04</v>
      </c>
      <c r="I593" s="180">
        <v>734221.44000000006</v>
      </c>
      <c r="J593" s="193">
        <f>SUM(C593:I593)</f>
        <v>12191448.360000001</v>
      </c>
    </row>
    <row r="594" spans="2:10" x14ac:dyDescent="0.2">
      <c r="B594" s="758" t="s">
        <v>90</v>
      </c>
      <c r="C594" s="236">
        <f>SUM(C584:C593)</f>
        <v>320681884.56</v>
      </c>
      <c r="D594" s="236">
        <f t="shared" ref="D594:I594" si="67">SUM(D584:D593)</f>
        <v>428323900.31999999</v>
      </c>
      <c r="E594" s="236">
        <f t="shared" si="67"/>
        <v>611736537.00000012</v>
      </c>
      <c r="F594" s="236">
        <f t="shared" si="67"/>
        <v>711462899.15999997</v>
      </c>
      <c r="G594" s="236">
        <f t="shared" si="67"/>
        <v>747851237.16000009</v>
      </c>
      <c r="H594" s="236">
        <f t="shared" si="67"/>
        <v>395351785.68000001</v>
      </c>
      <c r="I594" s="236">
        <f t="shared" si="67"/>
        <v>211758665.88</v>
      </c>
      <c r="J594" s="237">
        <f>SUM(C594:I594)</f>
        <v>3427166909.7599998</v>
      </c>
    </row>
    <row r="596" spans="2:10" ht="15.75" x14ac:dyDescent="0.25">
      <c r="B596" s="68" t="s">
        <v>752</v>
      </c>
      <c r="C596" s="12"/>
      <c r="D596" s="12"/>
      <c r="E596" s="12"/>
      <c r="F596" s="12"/>
      <c r="G596" s="12"/>
    </row>
    <row r="597" spans="2:10" ht="90" thickBot="1" x14ac:dyDescent="0.25">
      <c r="B597" s="426" t="s">
        <v>97</v>
      </c>
      <c r="C597" s="382" t="s">
        <v>214</v>
      </c>
      <c r="D597" s="761" t="s">
        <v>93</v>
      </c>
      <c r="E597" s="762" t="s">
        <v>215</v>
      </c>
      <c r="F597" s="763" t="s">
        <v>216</v>
      </c>
      <c r="G597" s="763" t="s">
        <v>750</v>
      </c>
    </row>
    <row r="598" spans="2:10" ht="13.5" thickBot="1" x14ac:dyDescent="0.25">
      <c r="B598" s="165" t="s">
        <v>132</v>
      </c>
      <c r="C598" s="180">
        <v>20692</v>
      </c>
      <c r="D598" s="180">
        <v>147997113.19999999</v>
      </c>
      <c r="E598" s="180">
        <f t="shared" ref="E598:E607" si="68">D598/C598</f>
        <v>7152.3832012371922</v>
      </c>
      <c r="F598" s="499">
        <f t="shared" ref="F598:F607" si="69">E598/12</f>
        <v>596.03193343643272</v>
      </c>
      <c r="G598" s="432">
        <f>(F598+F599+F600+F601+F602+F603+F604+F605+F606+F607)/10</f>
        <v>593.73009896604822</v>
      </c>
    </row>
    <row r="599" spans="2:10" ht="13.5" thickBot="1" x14ac:dyDescent="0.25">
      <c r="B599" s="165" t="s">
        <v>133</v>
      </c>
      <c r="C599" s="180">
        <v>39286</v>
      </c>
      <c r="D599" s="180">
        <v>256950688.69999999</v>
      </c>
      <c r="E599" s="180">
        <f t="shared" si="68"/>
        <v>6540.5154177060531</v>
      </c>
      <c r="F599" s="187">
        <f t="shared" si="69"/>
        <v>545.04295147550442</v>
      </c>
      <c r="G599" s="432">
        <f>(F599+F600+F601+F602+F603+F604+F605+F606+F607+F598)/10</f>
        <v>593.73009896604822</v>
      </c>
    </row>
    <row r="600" spans="2:10" ht="13.5" thickBot="1" x14ac:dyDescent="0.25">
      <c r="B600" s="165" t="s">
        <v>134</v>
      </c>
      <c r="C600" s="180">
        <v>97608</v>
      </c>
      <c r="D600" s="180">
        <v>682563733.89999998</v>
      </c>
      <c r="E600" s="180">
        <f t="shared" si="68"/>
        <v>6992.9076909679534</v>
      </c>
      <c r="F600" s="187">
        <f t="shared" si="69"/>
        <v>582.74230758066278</v>
      </c>
      <c r="G600" s="432">
        <f>(F600+F601+F602+F603+F604+F605+F606+F607+F598+F599)/10</f>
        <v>593.73009896604822</v>
      </c>
    </row>
    <row r="601" spans="2:10" ht="13.5" thickBot="1" x14ac:dyDescent="0.25">
      <c r="B601" s="165" t="s">
        <v>135</v>
      </c>
      <c r="C601" s="180">
        <v>71958</v>
      </c>
      <c r="D601" s="180">
        <v>512743031.5</v>
      </c>
      <c r="E601" s="180">
        <f t="shared" si="68"/>
        <v>7125.587585813947</v>
      </c>
      <c r="F601" s="187">
        <f t="shared" si="69"/>
        <v>593.79896548449562</v>
      </c>
      <c r="G601" s="432">
        <f>(F601+F602+F603+F604+F605+F606+F607+F599+F598+F600)/10</f>
        <v>593.73009896604822</v>
      </c>
    </row>
    <row r="602" spans="2:10" ht="13.5" thickBot="1" x14ac:dyDescent="0.25">
      <c r="B602" s="165" t="s">
        <v>136</v>
      </c>
      <c r="C602" s="180">
        <v>27325</v>
      </c>
      <c r="D602" s="180">
        <v>189079163.40000001</v>
      </c>
      <c r="E602" s="180">
        <f t="shared" si="68"/>
        <v>6919.6400146386095</v>
      </c>
      <c r="F602" s="187">
        <f t="shared" si="69"/>
        <v>576.63666788655075</v>
      </c>
      <c r="G602" s="432">
        <f>(F602+F603+F604+F605+F606+F607+F600+F599+F598+F601)/10</f>
        <v>593.73009896604822</v>
      </c>
    </row>
    <row r="603" spans="2:10" ht="13.5" thickBot="1" x14ac:dyDescent="0.25">
      <c r="B603" s="165" t="s">
        <v>137</v>
      </c>
      <c r="C603" s="180">
        <v>83639</v>
      </c>
      <c r="D603" s="180">
        <v>623267856</v>
      </c>
      <c r="E603" s="180">
        <f t="shared" si="68"/>
        <v>7451.8807733234498</v>
      </c>
      <c r="F603" s="187">
        <f t="shared" si="69"/>
        <v>620.99006444362078</v>
      </c>
      <c r="G603" s="432">
        <f>(F603+F604+F605+F606+F607+F601+F600+F599+F598+F602)/10</f>
        <v>593.73009896604822</v>
      </c>
    </row>
    <row r="604" spans="2:10" ht="13.5" thickBot="1" x14ac:dyDescent="0.25">
      <c r="B604" s="165" t="s">
        <v>24</v>
      </c>
      <c r="C604" s="180">
        <v>37012</v>
      </c>
      <c r="D604" s="180">
        <v>265409047.59999999</v>
      </c>
      <c r="E604" s="180">
        <f t="shared" si="68"/>
        <v>7170.8918080622498</v>
      </c>
      <c r="F604" s="187">
        <f t="shared" si="69"/>
        <v>597.57431733852081</v>
      </c>
      <c r="G604" s="432">
        <f>(F604+F605+F606+F607+F602+F601+F600+F599+F598+F603)/10</f>
        <v>593.73009896604822</v>
      </c>
    </row>
    <row r="605" spans="2:10" ht="13.5" thickBot="1" x14ac:dyDescent="0.25">
      <c r="B605" s="165" t="s">
        <v>138</v>
      </c>
      <c r="C605" s="180">
        <v>19488</v>
      </c>
      <c r="D605" s="180">
        <v>148364908.30000001</v>
      </c>
      <c r="E605" s="180">
        <f t="shared" si="68"/>
        <v>7613.1418462643687</v>
      </c>
      <c r="F605" s="187">
        <f t="shared" si="69"/>
        <v>634.42848718869743</v>
      </c>
      <c r="G605" s="432">
        <f>(F605+F606+F607+F598+F599+F600+F601+F602+F603+F604)/10</f>
        <v>593.73009896604833</v>
      </c>
    </row>
    <row r="606" spans="2:10" ht="13.5" thickBot="1" x14ac:dyDescent="0.25">
      <c r="B606" s="165" t="s">
        <v>26</v>
      </c>
      <c r="C606" s="180">
        <v>91462</v>
      </c>
      <c r="D606" s="180">
        <v>588599918.79999995</v>
      </c>
      <c r="E606" s="180">
        <f t="shared" si="68"/>
        <v>6435.4586473070776</v>
      </c>
      <c r="F606" s="187">
        <f t="shared" si="69"/>
        <v>536.2882206089231</v>
      </c>
      <c r="G606" s="432">
        <f>(F606+F607+F602+F603+F601+F600+F599+F598+F604+F605)/10</f>
        <v>593.73009896604822</v>
      </c>
    </row>
    <row r="607" spans="2:10" x14ac:dyDescent="0.2">
      <c r="B607" s="758" t="s">
        <v>172</v>
      </c>
      <c r="C607" s="392">
        <v>1554</v>
      </c>
      <c r="D607" s="392">
        <v>12191448.4</v>
      </c>
      <c r="E607" s="392">
        <f t="shared" si="68"/>
        <v>7845.2048906048913</v>
      </c>
      <c r="F607" s="434">
        <f t="shared" si="69"/>
        <v>653.76707421707431</v>
      </c>
      <c r="G607" s="233">
        <f>(F607+F605+F604+F603+F602+F601+F600+F599+F598+F606)/10</f>
        <v>593.73009896604833</v>
      </c>
    </row>
    <row r="609" spans="2:4" ht="15.75" x14ac:dyDescent="0.25">
      <c r="B609" s="68" t="s">
        <v>1039</v>
      </c>
      <c r="C609" s="12"/>
      <c r="D609" s="12"/>
    </row>
    <row r="610" spans="2:4" x14ac:dyDescent="0.2">
      <c r="B610" s="911" t="s">
        <v>83</v>
      </c>
      <c r="C610" s="913" t="s">
        <v>217</v>
      </c>
      <c r="D610" s="893" t="s">
        <v>282</v>
      </c>
    </row>
    <row r="611" spans="2:4" x14ac:dyDescent="0.2">
      <c r="B611" s="911"/>
      <c r="C611" s="913"/>
      <c r="D611" s="893"/>
    </row>
    <row r="612" spans="2:4" ht="13.5" thickBot="1" x14ac:dyDescent="0.25">
      <c r="B612" s="912"/>
      <c r="C612" s="914"/>
      <c r="D612" s="915"/>
    </row>
    <row r="613" spans="2:4" ht="13.5" thickBot="1" x14ac:dyDescent="0.25">
      <c r="B613" s="165">
        <v>1994</v>
      </c>
      <c r="C613" s="188">
        <v>1340.9</v>
      </c>
      <c r="D613" s="433" t="s">
        <v>76</v>
      </c>
    </row>
    <row r="614" spans="2:4" ht="13.5" thickBot="1" x14ac:dyDescent="0.25">
      <c r="B614" s="165">
        <v>1995</v>
      </c>
      <c r="C614" s="187">
        <v>1379.4</v>
      </c>
      <c r="D614" s="232">
        <v>2.9</v>
      </c>
    </row>
    <row r="615" spans="2:4" ht="13.5" thickBot="1" x14ac:dyDescent="0.25">
      <c r="B615" s="165">
        <v>1996</v>
      </c>
      <c r="C615" s="187">
        <v>1321.6</v>
      </c>
      <c r="D615" s="232">
        <v>-4.2</v>
      </c>
    </row>
    <row r="616" spans="2:4" ht="13.5" thickBot="1" x14ac:dyDescent="0.25">
      <c r="B616" s="165">
        <v>1997</v>
      </c>
      <c r="C616" s="187">
        <v>1266.3</v>
      </c>
      <c r="D616" s="232">
        <v>-4.2</v>
      </c>
    </row>
    <row r="617" spans="2:4" ht="13.5" thickBot="1" x14ac:dyDescent="0.25">
      <c r="B617" s="165">
        <v>1998</v>
      </c>
      <c r="C617" s="187">
        <v>1299.5</v>
      </c>
      <c r="D617" s="232">
        <v>2.6</v>
      </c>
    </row>
    <row r="618" spans="2:4" ht="13.5" thickBot="1" x14ac:dyDescent="0.25">
      <c r="B618" s="165">
        <v>1999</v>
      </c>
      <c r="C618" s="187">
        <v>1355.6</v>
      </c>
      <c r="D618" s="232">
        <v>4.3</v>
      </c>
    </row>
    <row r="619" spans="2:4" ht="13.5" thickBot="1" x14ac:dyDescent="0.25">
      <c r="B619" s="165">
        <v>2000</v>
      </c>
      <c r="C619" s="187">
        <v>1397.6</v>
      </c>
      <c r="D619" s="232">
        <v>3.1</v>
      </c>
    </row>
    <row r="620" spans="2:4" ht="13.5" thickBot="1" x14ac:dyDescent="0.25">
      <c r="B620" s="165">
        <v>2001</v>
      </c>
      <c r="C620" s="187">
        <v>1426.9</v>
      </c>
      <c r="D620" s="232">
        <v>2.1</v>
      </c>
    </row>
    <row r="621" spans="2:4" ht="13.5" thickBot="1" x14ac:dyDescent="0.25">
      <c r="B621" s="165">
        <v>2002</v>
      </c>
      <c r="C621" s="187">
        <v>1432.5</v>
      </c>
      <c r="D621" s="232">
        <v>0.4</v>
      </c>
    </row>
    <row r="622" spans="2:4" ht="13.5" thickBot="1" x14ac:dyDescent="0.25">
      <c r="B622" s="165">
        <v>2003</v>
      </c>
      <c r="C622" s="187">
        <v>1470.6</v>
      </c>
      <c r="D622" s="232">
        <v>2.7</v>
      </c>
    </row>
    <row r="623" spans="2:4" ht="13.5" thickBot="1" x14ac:dyDescent="0.25">
      <c r="B623" s="165">
        <v>2004</v>
      </c>
      <c r="C623" s="187">
        <v>1489.3</v>
      </c>
      <c r="D623" s="232">
        <v>1.3</v>
      </c>
    </row>
    <row r="624" spans="2:4" ht="13.5" thickBot="1" x14ac:dyDescent="0.25">
      <c r="B624" s="165">
        <v>2005</v>
      </c>
      <c r="C624" s="187">
        <v>1566.4</v>
      </c>
      <c r="D624" s="232">
        <v>5.2</v>
      </c>
    </row>
    <row r="625" spans="2:4" ht="13.5" thickBot="1" x14ac:dyDescent="0.25">
      <c r="B625" s="165">
        <v>2006</v>
      </c>
      <c r="C625" s="187">
        <v>1621.4</v>
      </c>
      <c r="D625" s="232">
        <v>3.5</v>
      </c>
    </row>
    <row r="626" spans="2:4" ht="13.5" thickBot="1" x14ac:dyDescent="0.25">
      <c r="B626" s="165">
        <v>2007</v>
      </c>
      <c r="C626" s="187">
        <v>1691.5</v>
      </c>
      <c r="D626" s="232">
        <v>4.3</v>
      </c>
    </row>
    <row r="627" spans="2:4" ht="13.5" thickBot="1" x14ac:dyDescent="0.25">
      <c r="B627" s="165">
        <v>2008</v>
      </c>
      <c r="C627" s="187">
        <v>1774.3</v>
      </c>
      <c r="D627" s="232">
        <v>4.9000000000000004</v>
      </c>
    </row>
    <row r="628" spans="2:4" ht="13.5" thickBot="1" x14ac:dyDescent="0.25">
      <c r="B628" s="165">
        <v>2009</v>
      </c>
      <c r="C628" s="187">
        <v>1943.1</v>
      </c>
      <c r="D628" s="232">
        <v>9.5</v>
      </c>
    </row>
    <row r="629" spans="2:4" ht="13.5" thickBot="1" x14ac:dyDescent="0.25">
      <c r="B629" s="165">
        <v>2010</v>
      </c>
      <c r="C629" s="187">
        <v>2002.2</v>
      </c>
      <c r="D629" s="232">
        <v>3</v>
      </c>
    </row>
    <row r="630" spans="2:4" ht="13.5" thickBot="1" x14ac:dyDescent="0.25">
      <c r="B630" s="165">
        <v>2011</v>
      </c>
      <c r="C630" s="187">
        <v>2070.6</v>
      </c>
      <c r="D630" s="232">
        <v>3.4</v>
      </c>
    </row>
    <row r="631" spans="2:4" ht="18.75" thickBot="1" x14ac:dyDescent="0.25">
      <c r="B631" s="165" t="s">
        <v>279</v>
      </c>
      <c r="C631" s="187">
        <v>2632.5</v>
      </c>
      <c r="D631" s="232">
        <v>27.1</v>
      </c>
    </row>
    <row r="632" spans="2:4" ht="13.5" thickBot="1" x14ac:dyDescent="0.25">
      <c r="B632" s="165">
        <v>2013</v>
      </c>
      <c r="C632" s="187">
        <v>2477.1999999999998</v>
      </c>
      <c r="D632" s="232">
        <v>-5.9</v>
      </c>
    </row>
    <row r="633" spans="2:4" ht="13.5" thickBot="1" x14ac:dyDescent="0.25">
      <c r="B633" s="165">
        <v>2014</v>
      </c>
      <c r="C633" s="187">
        <v>2493.5</v>
      </c>
      <c r="D633" s="232">
        <v>0.7</v>
      </c>
    </row>
    <row r="634" spans="2:4" ht="13.5" thickBot="1" x14ac:dyDescent="0.25">
      <c r="B634" s="165">
        <v>2015</v>
      </c>
      <c r="C634" s="187">
        <v>2530.1</v>
      </c>
      <c r="D634" s="232">
        <v>1.5</v>
      </c>
    </row>
    <row r="635" spans="2:4" ht="13.5" thickBot="1" x14ac:dyDescent="0.25">
      <c r="B635" s="165">
        <v>2016</v>
      </c>
      <c r="C635" s="187">
        <v>2569.8000000000002</v>
      </c>
      <c r="D635" s="232">
        <v>1.6</v>
      </c>
    </row>
    <row r="636" spans="2:4" ht="13.5" thickBot="1" x14ac:dyDescent="0.25">
      <c r="B636" s="165">
        <v>2017</v>
      </c>
      <c r="C636" s="187">
        <v>2551.1</v>
      </c>
      <c r="D636" s="232">
        <v>-0.7</v>
      </c>
    </row>
    <row r="637" spans="2:4" ht="13.5" thickBot="1" x14ac:dyDescent="0.25">
      <c r="B637" s="165">
        <v>2018</v>
      </c>
      <c r="C637" s="187">
        <v>2663</v>
      </c>
      <c r="D637" s="232">
        <v>4.4000000000000004</v>
      </c>
    </row>
    <row r="638" spans="2:4" ht="13.5" thickBot="1" x14ac:dyDescent="0.25">
      <c r="B638" s="165">
        <v>2019</v>
      </c>
      <c r="C638" s="187">
        <v>2644.9</v>
      </c>
      <c r="D638" s="232">
        <v>-0.7</v>
      </c>
    </row>
    <row r="639" spans="2:4" ht="13.5" thickBot="1" x14ac:dyDescent="0.25">
      <c r="B639" s="165">
        <v>2020</v>
      </c>
      <c r="C639" s="187">
        <v>2712.44</v>
      </c>
      <c r="D639" s="232">
        <v>2.6</v>
      </c>
    </row>
    <row r="640" spans="2:4" ht="13.5" thickBot="1" x14ac:dyDescent="0.25">
      <c r="B640" s="165">
        <v>2021</v>
      </c>
      <c r="C640" s="187">
        <v>2741.46</v>
      </c>
      <c r="D640" s="232">
        <v>1.1000000000000001</v>
      </c>
    </row>
    <row r="641" spans="2:9" ht="13.5" thickBot="1" x14ac:dyDescent="0.25">
      <c r="B641" s="165">
        <v>2022</v>
      </c>
      <c r="C641" s="187">
        <v>2796.23</v>
      </c>
      <c r="D641" s="232">
        <v>2</v>
      </c>
    </row>
    <row r="642" spans="2:9" ht="13.5" thickBot="1" x14ac:dyDescent="0.25">
      <c r="B642" s="165">
        <v>2023</v>
      </c>
      <c r="C642" s="187">
        <v>3055.48</v>
      </c>
      <c r="D642" s="232">
        <v>9.3000000000000007</v>
      </c>
    </row>
    <row r="643" spans="2:9" x14ac:dyDescent="0.2">
      <c r="B643" s="758">
        <v>2024</v>
      </c>
      <c r="C643" s="434">
        <v>3427.17</v>
      </c>
      <c r="D643" s="435">
        <v>12.2</v>
      </c>
    </row>
    <row r="644" spans="2:9" ht="15" x14ac:dyDescent="0.25">
      <c r="B644" s="807" t="s">
        <v>1124</v>
      </c>
      <c r="D644" s="11"/>
    </row>
    <row r="645" spans="2:9" ht="15" x14ac:dyDescent="0.25">
      <c r="B645" s="807" t="s">
        <v>1197</v>
      </c>
      <c r="D645" s="11"/>
    </row>
    <row r="646" spans="2:9" ht="15" x14ac:dyDescent="0.25">
      <c r="B646" s="807"/>
      <c r="D646" s="11"/>
    </row>
    <row r="647" spans="2:9" ht="15.75" x14ac:dyDescent="0.25">
      <c r="B647" s="68" t="s">
        <v>753</v>
      </c>
      <c r="C647" s="22"/>
      <c r="D647" s="22"/>
      <c r="E647" s="22"/>
      <c r="F647" s="22"/>
      <c r="G647" s="22"/>
      <c r="H647" s="22"/>
      <c r="I647" s="22"/>
    </row>
    <row r="648" spans="2:9" ht="13.5" thickBot="1" x14ac:dyDescent="0.25">
      <c r="B648" s="426" t="s">
        <v>218</v>
      </c>
      <c r="C648" s="427" t="s">
        <v>161</v>
      </c>
      <c r="D648" s="427" t="s">
        <v>162</v>
      </c>
      <c r="E648" s="427" t="s">
        <v>163</v>
      </c>
      <c r="F648" s="426" t="s">
        <v>164</v>
      </c>
      <c r="G648" s="427" t="s">
        <v>165</v>
      </c>
      <c r="H648" s="427" t="s">
        <v>166</v>
      </c>
      <c r="I648" s="428" t="s">
        <v>167</v>
      </c>
    </row>
    <row r="649" spans="2:9" ht="13.5" thickBot="1" x14ac:dyDescent="0.25">
      <c r="B649" s="165" t="s">
        <v>219</v>
      </c>
      <c r="C649" s="840" t="s">
        <v>1198</v>
      </c>
      <c r="D649" s="840" t="s">
        <v>1202</v>
      </c>
      <c r="E649" s="840" t="s">
        <v>1205</v>
      </c>
      <c r="F649" s="840" t="s">
        <v>1208</v>
      </c>
      <c r="G649" s="840" t="s">
        <v>1211</v>
      </c>
      <c r="H649" s="842" t="s">
        <v>1214</v>
      </c>
      <c r="I649" s="841" t="s">
        <v>1217</v>
      </c>
    </row>
    <row r="650" spans="2:9" ht="13.5" thickBot="1" x14ac:dyDescent="0.25">
      <c r="B650" s="165" t="s">
        <v>220</v>
      </c>
      <c r="C650" s="187" t="s">
        <v>1199</v>
      </c>
      <c r="D650" s="840" t="s">
        <v>1203</v>
      </c>
      <c r="E650" s="840" t="s">
        <v>1206</v>
      </c>
      <c r="F650" s="840" t="s">
        <v>1209</v>
      </c>
      <c r="G650" s="840" t="s">
        <v>1212</v>
      </c>
      <c r="H650" s="840" t="s">
        <v>1215</v>
      </c>
      <c r="I650" s="841" t="s">
        <v>1218</v>
      </c>
    </row>
    <row r="651" spans="2:9" ht="13.5" thickBot="1" x14ac:dyDescent="0.25">
      <c r="B651" s="165" t="s">
        <v>221</v>
      </c>
      <c r="C651" s="840" t="s">
        <v>1200</v>
      </c>
      <c r="D651" s="840" t="s">
        <v>1204</v>
      </c>
      <c r="E651" s="840" t="s">
        <v>1207</v>
      </c>
      <c r="F651" s="840" t="s">
        <v>1210</v>
      </c>
      <c r="G651" s="840" t="s">
        <v>1213</v>
      </c>
      <c r="H651" s="840" t="s">
        <v>1216</v>
      </c>
      <c r="I651" s="841" t="s">
        <v>1219</v>
      </c>
    </row>
    <row r="652" spans="2:9" ht="13.5" thickBot="1" x14ac:dyDescent="0.25">
      <c r="B652" s="165" t="s">
        <v>222</v>
      </c>
      <c r="C652" s="840" t="s">
        <v>1201</v>
      </c>
      <c r="D652" s="840" t="s">
        <v>1204</v>
      </c>
      <c r="E652" s="840" t="s">
        <v>1207</v>
      </c>
      <c r="F652" s="840" t="s">
        <v>1210</v>
      </c>
      <c r="G652" s="840" t="s">
        <v>1213</v>
      </c>
      <c r="H652" s="840" t="s">
        <v>1216</v>
      </c>
      <c r="I652" s="841" t="s">
        <v>1219</v>
      </c>
    </row>
    <row r="653" spans="2:9" ht="13.5" thickBot="1" x14ac:dyDescent="0.25">
      <c r="B653" s="165" t="s">
        <v>283</v>
      </c>
      <c r="C653" s="189" t="s">
        <v>223</v>
      </c>
      <c r="D653" s="189" t="s">
        <v>224</v>
      </c>
      <c r="E653" s="189" t="s">
        <v>225</v>
      </c>
      <c r="F653" s="189" t="s">
        <v>226</v>
      </c>
      <c r="G653" s="189" t="s">
        <v>227</v>
      </c>
      <c r="H653" s="189" t="s">
        <v>228</v>
      </c>
      <c r="I653" s="436" t="s">
        <v>229</v>
      </c>
    </row>
    <row r="654" spans="2:9" ht="13.5" thickBot="1" x14ac:dyDescent="0.25">
      <c r="B654" s="165" t="s">
        <v>284</v>
      </c>
      <c r="C654" s="189" t="s">
        <v>230</v>
      </c>
      <c r="D654" s="189" t="s">
        <v>231</v>
      </c>
      <c r="E654" s="189" t="s">
        <v>232</v>
      </c>
      <c r="F654" s="189" t="s">
        <v>233</v>
      </c>
      <c r="G654" s="189" t="s">
        <v>234</v>
      </c>
      <c r="H654" s="189" t="s">
        <v>235</v>
      </c>
      <c r="I654" s="436" t="s">
        <v>236</v>
      </c>
    </row>
    <row r="655" spans="2:9" ht="13.5" thickBot="1" x14ac:dyDescent="0.25">
      <c r="B655" s="165" t="s">
        <v>285</v>
      </c>
      <c r="C655" s="189" t="s">
        <v>237</v>
      </c>
      <c r="D655" s="189" t="s">
        <v>238</v>
      </c>
      <c r="E655" s="189" t="s">
        <v>239</v>
      </c>
      <c r="F655" s="189" t="s">
        <v>240</v>
      </c>
      <c r="G655" s="189" t="s">
        <v>241</v>
      </c>
      <c r="H655" s="189" t="s">
        <v>242</v>
      </c>
      <c r="I655" s="436" t="s">
        <v>243</v>
      </c>
    </row>
    <row r="656" spans="2:9" ht="13.5" thickBot="1" x14ac:dyDescent="0.25">
      <c r="B656" s="165" t="s">
        <v>286</v>
      </c>
      <c r="C656" s="189" t="s">
        <v>237</v>
      </c>
      <c r="D656" s="189" t="s">
        <v>238</v>
      </c>
      <c r="E656" s="189" t="s">
        <v>239</v>
      </c>
      <c r="F656" s="189" t="s">
        <v>240</v>
      </c>
      <c r="G656" s="189" t="s">
        <v>241</v>
      </c>
      <c r="H656" s="189" t="s">
        <v>244</v>
      </c>
      <c r="I656" s="436" t="s">
        <v>243</v>
      </c>
    </row>
    <row r="657" spans="2:12" ht="13.5" thickBot="1" x14ac:dyDescent="0.25">
      <c r="B657" s="165" t="s">
        <v>287</v>
      </c>
      <c r="C657" s="189" t="s">
        <v>245</v>
      </c>
      <c r="D657" s="189">
        <v>290</v>
      </c>
      <c r="E657" s="189" t="s">
        <v>246</v>
      </c>
      <c r="F657" s="189" t="s">
        <v>247</v>
      </c>
      <c r="G657" s="189" t="s">
        <v>248</v>
      </c>
      <c r="H657" s="189" t="s">
        <v>249</v>
      </c>
      <c r="I657" s="436" t="s">
        <v>250</v>
      </c>
    </row>
    <row r="658" spans="2:12" ht="13.5" thickBot="1" x14ac:dyDescent="0.25">
      <c r="B658" s="165" t="s">
        <v>288</v>
      </c>
      <c r="C658" s="189" t="s">
        <v>251</v>
      </c>
      <c r="D658" s="189" t="s">
        <v>252</v>
      </c>
      <c r="E658" s="189" t="s">
        <v>253</v>
      </c>
      <c r="F658" s="189" t="s">
        <v>254</v>
      </c>
      <c r="G658" s="189" t="s">
        <v>255</v>
      </c>
      <c r="H658" s="189">
        <v>1308.3</v>
      </c>
      <c r="I658" s="436" t="s">
        <v>256</v>
      </c>
    </row>
    <row r="659" spans="2:12" ht="13.5" thickBot="1" x14ac:dyDescent="0.25">
      <c r="B659" s="165" t="s">
        <v>289</v>
      </c>
      <c r="C659" s="189">
        <v>162.5</v>
      </c>
      <c r="D659" s="189" t="s">
        <v>257</v>
      </c>
      <c r="E659" s="189" t="s">
        <v>258</v>
      </c>
      <c r="F659" s="189" t="s">
        <v>259</v>
      </c>
      <c r="G659" s="189" t="s">
        <v>260</v>
      </c>
      <c r="H659" s="189">
        <v>1327.9</v>
      </c>
      <c r="I659" s="436" t="s">
        <v>261</v>
      </c>
    </row>
    <row r="660" spans="2:12" ht="13.5" thickBot="1" x14ac:dyDescent="0.25">
      <c r="B660" s="165" t="s">
        <v>290</v>
      </c>
      <c r="C660" s="189" t="s">
        <v>262</v>
      </c>
      <c r="D660" s="189" t="s">
        <v>263</v>
      </c>
      <c r="E660" s="189" t="s">
        <v>264</v>
      </c>
      <c r="F660" s="189" t="s">
        <v>265</v>
      </c>
      <c r="G660" s="189" t="s">
        <v>266</v>
      </c>
      <c r="H660" s="189" t="s">
        <v>996</v>
      </c>
      <c r="I660" s="436" t="s">
        <v>997</v>
      </c>
    </row>
    <row r="661" spans="2:12" ht="13.5" thickBot="1" x14ac:dyDescent="0.25">
      <c r="B661" s="165" t="s">
        <v>291</v>
      </c>
      <c r="C661" s="189" t="s">
        <v>267</v>
      </c>
      <c r="D661" s="189" t="s">
        <v>268</v>
      </c>
      <c r="E661" s="189" t="s">
        <v>269</v>
      </c>
      <c r="F661" s="189" t="s">
        <v>270</v>
      </c>
      <c r="G661" s="189" t="s">
        <v>990</v>
      </c>
      <c r="H661" s="189" t="s">
        <v>995</v>
      </c>
      <c r="I661" s="436" t="s">
        <v>998</v>
      </c>
    </row>
    <row r="662" spans="2:12" ht="13.5" thickBot="1" x14ac:dyDescent="0.25">
      <c r="B662" s="165" t="s">
        <v>292</v>
      </c>
      <c r="C662" s="189" t="s">
        <v>271</v>
      </c>
      <c r="D662" s="189" t="s">
        <v>272</v>
      </c>
      <c r="E662" s="189" t="s">
        <v>273</v>
      </c>
      <c r="F662" s="189" t="s">
        <v>274</v>
      </c>
      <c r="G662" s="189" t="s">
        <v>991</v>
      </c>
      <c r="H662" s="189" t="s">
        <v>994</v>
      </c>
      <c r="I662" s="436" t="s">
        <v>999</v>
      </c>
    </row>
    <row r="663" spans="2:12" x14ac:dyDescent="0.2">
      <c r="B663" s="758" t="s">
        <v>293</v>
      </c>
      <c r="C663" s="437" t="s">
        <v>275</v>
      </c>
      <c r="D663" s="437" t="s">
        <v>276</v>
      </c>
      <c r="E663" s="437" t="s">
        <v>277</v>
      </c>
      <c r="F663" s="437" t="s">
        <v>278</v>
      </c>
      <c r="G663" s="437" t="s">
        <v>992</v>
      </c>
      <c r="H663" s="437" t="s">
        <v>993</v>
      </c>
      <c r="I663" s="438" t="s">
        <v>1000</v>
      </c>
    </row>
    <row r="665" spans="2:12" ht="15.75" x14ac:dyDescent="0.25">
      <c r="B665" s="431" t="s">
        <v>833</v>
      </c>
      <c r="C665" s="431"/>
      <c r="D665" s="22"/>
      <c r="E665" s="22"/>
      <c r="F665" s="22"/>
      <c r="G665" s="22"/>
      <c r="H665" s="22"/>
      <c r="I665" s="22"/>
      <c r="J665" s="22"/>
      <c r="K665" s="22"/>
      <c r="L665" s="22"/>
    </row>
    <row r="666" spans="2:12" ht="15.75" thickBot="1" x14ac:dyDescent="0.25">
      <c r="B666" s="587" t="s">
        <v>334</v>
      </c>
      <c r="C666" s="223" t="s">
        <v>161</v>
      </c>
      <c r="D666" s="223" t="s">
        <v>162</v>
      </c>
      <c r="E666" s="223" t="s">
        <v>163</v>
      </c>
      <c r="F666" s="223" t="s">
        <v>164</v>
      </c>
      <c r="G666" s="223" t="s">
        <v>165</v>
      </c>
      <c r="H666" s="223" t="s">
        <v>166</v>
      </c>
      <c r="I666" s="223" t="s">
        <v>167</v>
      </c>
      <c r="J666" s="223" t="s">
        <v>90</v>
      </c>
      <c r="K666" s="223" t="s">
        <v>107</v>
      </c>
      <c r="L666" s="316" t="s">
        <v>335</v>
      </c>
    </row>
    <row r="667" spans="2:12" ht="13.5" thickBot="1" x14ac:dyDescent="0.25">
      <c r="B667" s="830" t="s">
        <v>336</v>
      </c>
      <c r="C667" s="182">
        <v>0</v>
      </c>
      <c r="D667" s="182">
        <v>320</v>
      </c>
      <c r="E667" s="182">
        <v>793</v>
      </c>
      <c r="F667" s="182">
        <v>521</v>
      </c>
      <c r="G667" s="182">
        <v>125</v>
      </c>
      <c r="H667" s="182">
        <v>232</v>
      </c>
      <c r="I667" s="182">
        <v>119</v>
      </c>
      <c r="J667" s="182">
        <v>2110</v>
      </c>
      <c r="K667" s="197">
        <f>J667/J670*100</f>
        <v>5.464339358781789</v>
      </c>
      <c r="L667" s="232">
        <v>0.43</v>
      </c>
    </row>
    <row r="668" spans="2:12" ht="26.25" thickBot="1" x14ac:dyDescent="0.25">
      <c r="B668" s="830" t="s">
        <v>337</v>
      </c>
      <c r="C668" s="182">
        <v>1</v>
      </c>
      <c r="D668" s="182">
        <v>335</v>
      </c>
      <c r="E668" s="182">
        <v>1010</v>
      </c>
      <c r="F668" s="182">
        <v>941</v>
      </c>
      <c r="G668" s="182">
        <v>539</v>
      </c>
      <c r="H668" s="182">
        <v>1116</v>
      </c>
      <c r="I668" s="182">
        <v>300</v>
      </c>
      <c r="J668" s="182">
        <v>4242</v>
      </c>
      <c r="K668" s="197">
        <f>J668/J670*100</f>
        <v>10.985652872015331</v>
      </c>
      <c r="L668" s="232">
        <v>0.86</v>
      </c>
    </row>
    <row r="669" spans="2:12" ht="13.5" thickBot="1" x14ac:dyDescent="0.25">
      <c r="B669" s="830" t="s">
        <v>338</v>
      </c>
      <c r="C669" s="182">
        <v>6</v>
      </c>
      <c r="D669" s="182">
        <v>760</v>
      </c>
      <c r="E669" s="182">
        <v>5122</v>
      </c>
      <c r="F669" s="182">
        <v>6278</v>
      </c>
      <c r="G669" s="182">
        <v>8205</v>
      </c>
      <c r="H669" s="182">
        <v>10911</v>
      </c>
      <c r="I669" s="182">
        <v>980</v>
      </c>
      <c r="J669" s="182">
        <v>32262</v>
      </c>
      <c r="K669" s="197">
        <f>J669/J670*100</f>
        <v>83.550007769202878</v>
      </c>
      <c r="L669" s="232">
        <v>6.51</v>
      </c>
    </row>
    <row r="670" spans="2:12" x14ac:dyDescent="0.2">
      <c r="B670" s="830" t="s">
        <v>168</v>
      </c>
      <c r="C670" s="236">
        <v>7</v>
      </c>
      <c r="D670" s="236">
        <v>1415</v>
      </c>
      <c r="E670" s="236">
        <v>6925</v>
      </c>
      <c r="F670" s="236">
        <v>7740</v>
      </c>
      <c r="G670" s="236">
        <v>8869</v>
      </c>
      <c r="H670" s="236">
        <v>12259</v>
      </c>
      <c r="I670" s="236">
        <v>1399</v>
      </c>
      <c r="J670" s="236">
        <v>38614</v>
      </c>
      <c r="K670" s="421">
        <v>100</v>
      </c>
      <c r="L670" s="455">
        <v>7.79</v>
      </c>
    </row>
    <row r="672" spans="2:12" ht="15.75" x14ac:dyDescent="0.25">
      <c r="B672" s="431" t="s">
        <v>834</v>
      </c>
      <c r="C672" s="22"/>
      <c r="D672" s="22"/>
      <c r="E672" s="22"/>
      <c r="F672" s="22"/>
      <c r="G672" s="22"/>
      <c r="H672" s="22"/>
      <c r="I672" s="22"/>
    </row>
    <row r="673" spans="2:9" x14ac:dyDescent="0.2">
      <c r="B673" s="916" t="s">
        <v>339</v>
      </c>
      <c r="C673" s="916"/>
      <c r="D673" s="916"/>
      <c r="E673" s="917"/>
      <c r="F673" s="920" t="s">
        <v>340</v>
      </c>
      <c r="G673" s="920" t="s">
        <v>341</v>
      </c>
      <c r="H673" s="920" t="s">
        <v>29</v>
      </c>
      <c r="I673" s="922" t="s">
        <v>335</v>
      </c>
    </row>
    <row r="674" spans="2:9" ht="13.5" thickBot="1" x14ac:dyDescent="0.25">
      <c r="B674" s="918"/>
      <c r="C674" s="918"/>
      <c r="D674" s="918"/>
      <c r="E674" s="919"/>
      <c r="F674" s="921"/>
      <c r="G674" s="921"/>
      <c r="H674" s="921"/>
      <c r="I674" s="923"/>
    </row>
    <row r="675" spans="2:9" x14ac:dyDescent="0.2">
      <c r="B675" s="924" t="s">
        <v>342</v>
      </c>
      <c r="C675" s="924"/>
      <c r="D675" s="924"/>
      <c r="E675" s="925"/>
      <c r="F675" s="449" t="s">
        <v>343</v>
      </c>
      <c r="G675" s="449">
        <v>3</v>
      </c>
      <c r="H675" s="449">
        <v>898</v>
      </c>
      <c r="I675" s="670">
        <v>0.18</v>
      </c>
    </row>
    <row r="676" spans="2:9" x14ac:dyDescent="0.2">
      <c r="B676" s="926" t="s">
        <v>344</v>
      </c>
      <c r="C676" s="926"/>
      <c r="D676" s="926"/>
      <c r="E676" s="927"/>
      <c r="F676" s="450" t="s">
        <v>345</v>
      </c>
      <c r="G676" s="450">
        <v>4</v>
      </c>
      <c r="H676" s="450">
        <v>1851</v>
      </c>
      <c r="I676" s="671">
        <v>0.37</v>
      </c>
    </row>
    <row r="677" spans="2:9" x14ac:dyDescent="0.2">
      <c r="B677" s="926" t="s">
        <v>346</v>
      </c>
      <c r="C677" s="926"/>
      <c r="D677" s="926"/>
      <c r="E677" s="927"/>
      <c r="F677" s="450" t="s">
        <v>347</v>
      </c>
      <c r="G677" s="450">
        <v>5</v>
      </c>
      <c r="H677" s="450">
        <v>1009</v>
      </c>
      <c r="I677" s="671">
        <v>0.2</v>
      </c>
    </row>
    <row r="678" spans="2:9" x14ac:dyDescent="0.2">
      <c r="B678" s="926" t="s">
        <v>348</v>
      </c>
      <c r="C678" s="926"/>
      <c r="D678" s="926"/>
      <c r="E678" s="927"/>
      <c r="F678" s="450" t="s">
        <v>349</v>
      </c>
      <c r="G678" s="450">
        <v>3</v>
      </c>
      <c r="H678" s="450">
        <v>8799</v>
      </c>
      <c r="I678" s="671">
        <v>1.77</v>
      </c>
    </row>
    <row r="679" spans="2:9" x14ac:dyDescent="0.2">
      <c r="B679" s="926" t="s">
        <v>350</v>
      </c>
      <c r="C679" s="926"/>
      <c r="D679" s="926"/>
      <c r="E679" s="927"/>
      <c r="F679" s="450" t="s">
        <v>351</v>
      </c>
      <c r="G679" s="450">
        <v>4</v>
      </c>
      <c r="H679" s="450">
        <v>7453</v>
      </c>
      <c r="I679" s="671">
        <v>1.5</v>
      </c>
    </row>
    <row r="680" spans="2:9" ht="13.5" thickBot="1" x14ac:dyDescent="0.25">
      <c r="B680" s="928" t="s">
        <v>352</v>
      </c>
      <c r="C680" s="928"/>
      <c r="D680" s="928"/>
      <c r="E680" s="929"/>
      <c r="F680" s="451" t="s">
        <v>353</v>
      </c>
      <c r="G680" s="451">
        <v>5</v>
      </c>
      <c r="H680" s="451">
        <v>82</v>
      </c>
      <c r="I680" s="672">
        <v>0.02</v>
      </c>
    </row>
    <row r="681" spans="2:9" x14ac:dyDescent="0.2">
      <c r="B681" s="930" t="s">
        <v>354</v>
      </c>
      <c r="C681" s="930"/>
      <c r="D681" s="930"/>
      <c r="E681" s="931"/>
      <c r="F681" s="506"/>
      <c r="G681" s="506"/>
      <c r="H681" s="689">
        <v>20092</v>
      </c>
      <c r="I681" s="454">
        <v>4.05</v>
      </c>
    </row>
    <row r="683" spans="2:9" ht="15.75" x14ac:dyDescent="0.25">
      <c r="B683" s="431" t="s">
        <v>835</v>
      </c>
      <c r="C683" s="416"/>
      <c r="D683" s="416"/>
      <c r="E683" s="416"/>
      <c r="F683" s="416"/>
      <c r="G683" s="431"/>
    </row>
    <row r="684" spans="2:9" x14ac:dyDescent="0.2">
      <c r="B684" s="911" t="s">
        <v>294</v>
      </c>
      <c r="C684" s="901" t="s">
        <v>280</v>
      </c>
      <c r="D684" s="932"/>
      <c r="E684" s="932"/>
      <c r="F684" s="416"/>
      <c r="G684" s="416"/>
    </row>
    <row r="685" spans="2:9" ht="13.5" thickBot="1" x14ac:dyDescent="0.25">
      <c r="B685" s="912"/>
      <c r="C685" s="690" t="s">
        <v>281</v>
      </c>
      <c r="D685" s="690" t="s">
        <v>6</v>
      </c>
      <c r="E685" s="691" t="s">
        <v>5</v>
      </c>
      <c r="F685" s="416"/>
      <c r="G685" s="416"/>
    </row>
    <row r="686" spans="2:9" x14ac:dyDescent="0.2">
      <c r="B686" s="694">
        <v>1</v>
      </c>
      <c r="C686" s="199">
        <f>SUM(D686:E686)</f>
        <v>1854</v>
      </c>
      <c r="D686" s="180">
        <v>1041</v>
      </c>
      <c r="E686" s="193">
        <v>813</v>
      </c>
      <c r="F686" s="416"/>
      <c r="G686" s="416"/>
    </row>
    <row r="687" spans="2:9" x14ac:dyDescent="0.2">
      <c r="B687" s="695">
        <v>2</v>
      </c>
      <c r="C687" s="199">
        <f t="shared" ref="C687:C692" si="70">SUM(D687:E687)</f>
        <v>3986</v>
      </c>
      <c r="D687" s="180">
        <v>1986</v>
      </c>
      <c r="E687" s="193">
        <v>2000</v>
      </c>
      <c r="F687" s="416"/>
      <c r="G687" s="416"/>
    </row>
    <row r="688" spans="2:9" x14ac:dyDescent="0.2">
      <c r="B688" s="695">
        <v>3</v>
      </c>
      <c r="C688" s="199">
        <f t="shared" si="70"/>
        <v>9160</v>
      </c>
      <c r="D688" s="180">
        <v>3370</v>
      </c>
      <c r="E688" s="193">
        <v>5790</v>
      </c>
      <c r="F688" s="416"/>
      <c r="G688" s="416"/>
    </row>
    <row r="689" spans="2:7" x14ac:dyDescent="0.2">
      <c r="B689" s="695">
        <v>4</v>
      </c>
      <c r="C689" s="199">
        <f t="shared" si="70"/>
        <v>17223</v>
      </c>
      <c r="D689" s="180">
        <v>5259</v>
      </c>
      <c r="E689" s="193">
        <v>11964</v>
      </c>
      <c r="F689" s="416"/>
      <c r="G689" s="416"/>
    </row>
    <row r="690" spans="2:7" x14ac:dyDescent="0.2">
      <c r="B690" s="695">
        <v>5</v>
      </c>
      <c r="C690" s="199">
        <f t="shared" si="70"/>
        <v>22535</v>
      </c>
      <c r="D690" s="180">
        <v>6541</v>
      </c>
      <c r="E690" s="193">
        <v>15994</v>
      </c>
      <c r="F690" s="416"/>
      <c r="G690" s="416"/>
    </row>
    <row r="691" spans="2:7" x14ac:dyDescent="0.2">
      <c r="B691" s="695">
        <v>6</v>
      </c>
      <c r="C691" s="199">
        <f t="shared" si="70"/>
        <v>8989</v>
      </c>
      <c r="D691" s="180">
        <v>3432</v>
      </c>
      <c r="E691" s="193">
        <v>5557</v>
      </c>
      <c r="F691" s="416"/>
      <c r="G691" s="416"/>
    </row>
    <row r="692" spans="2:7" x14ac:dyDescent="0.2">
      <c r="B692" s="696">
        <v>7</v>
      </c>
      <c r="C692" s="204">
        <f t="shared" si="70"/>
        <v>3407</v>
      </c>
      <c r="D692" s="392">
        <v>1040</v>
      </c>
      <c r="E692" s="402">
        <v>2367</v>
      </c>
      <c r="F692" s="416"/>
      <c r="G692" s="416"/>
    </row>
    <row r="693" spans="2:7" ht="15" x14ac:dyDescent="0.25">
      <c r="B693" s="697" t="s">
        <v>90</v>
      </c>
      <c r="C693" s="692">
        <f>SUM(C686:C692)</f>
        <v>67154</v>
      </c>
      <c r="D693" s="692">
        <f>SUM(D686:D692)</f>
        <v>22669</v>
      </c>
      <c r="E693" s="693">
        <f>SUM(E686:E692)</f>
        <v>44485</v>
      </c>
      <c r="F693" s="416"/>
      <c r="G693" s="416"/>
    </row>
    <row r="695" spans="2:7" ht="15.75" x14ac:dyDescent="0.25">
      <c r="B695" s="431" t="s">
        <v>836</v>
      </c>
      <c r="C695" s="416"/>
      <c r="D695" s="416"/>
      <c r="E695" s="416"/>
      <c r="F695" s="416"/>
      <c r="G695" s="416"/>
    </row>
    <row r="696" spans="2:7" x14ac:dyDescent="0.2">
      <c r="B696" s="911" t="s">
        <v>294</v>
      </c>
      <c r="C696" s="901" t="s">
        <v>280</v>
      </c>
      <c r="D696" s="932"/>
      <c r="E696" s="932"/>
      <c r="F696" s="416"/>
      <c r="G696" s="416"/>
    </row>
    <row r="697" spans="2:7" ht="13.5" thickBot="1" x14ac:dyDescent="0.25">
      <c r="B697" s="912"/>
      <c r="C697" s="690" t="s">
        <v>281</v>
      </c>
      <c r="D697" s="690" t="s">
        <v>6</v>
      </c>
      <c r="E697" s="691" t="s">
        <v>5</v>
      </c>
      <c r="F697" s="416"/>
      <c r="G697" s="416"/>
    </row>
    <row r="698" spans="2:7" x14ac:dyDescent="0.2">
      <c r="B698" s="694">
        <v>1</v>
      </c>
      <c r="C698" s="199">
        <f>SUM(D698:E698)</f>
        <v>68.416666666666657</v>
      </c>
      <c r="D698" s="180">
        <v>33.166666666666664</v>
      </c>
      <c r="E698" s="193">
        <v>35.25</v>
      </c>
      <c r="F698" s="416"/>
      <c r="G698" s="416"/>
    </row>
    <row r="699" spans="2:7" x14ac:dyDescent="0.2">
      <c r="B699" s="695">
        <v>2</v>
      </c>
      <c r="C699" s="199">
        <f t="shared" ref="C699:C704" si="71">SUM(D699:E699)</f>
        <v>106.75</v>
      </c>
      <c r="D699" s="180">
        <v>60.833333333333336</v>
      </c>
      <c r="E699" s="193">
        <v>45.916666666666664</v>
      </c>
      <c r="F699" s="416"/>
      <c r="G699" s="416"/>
    </row>
    <row r="700" spans="2:7" x14ac:dyDescent="0.2">
      <c r="B700" s="695">
        <v>3</v>
      </c>
      <c r="C700" s="199">
        <f t="shared" si="71"/>
        <v>188.66666666666666</v>
      </c>
      <c r="D700" s="180">
        <v>81.083333333333329</v>
      </c>
      <c r="E700" s="193">
        <v>107.58333333333333</v>
      </c>
      <c r="F700" s="416"/>
      <c r="G700" s="416"/>
    </row>
    <row r="701" spans="2:7" x14ac:dyDescent="0.2">
      <c r="B701" s="695">
        <v>4</v>
      </c>
      <c r="C701" s="199">
        <f t="shared" si="71"/>
        <v>794.16666666666663</v>
      </c>
      <c r="D701" s="180">
        <v>225.66666666666666</v>
      </c>
      <c r="E701" s="193">
        <v>568.5</v>
      </c>
      <c r="F701" s="416"/>
      <c r="G701" s="416"/>
    </row>
    <row r="702" spans="2:7" x14ac:dyDescent="0.2">
      <c r="B702" s="695">
        <v>5</v>
      </c>
      <c r="C702" s="199">
        <f t="shared" si="71"/>
        <v>836.66666666666663</v>
      </c>
      <c r="D702" s="180">
        <v>217.16666666666666</v>
      </c>
      <c r="E702" s="193">
        <v>619.5</v>
      </c>
      <c r="F702" s="416"/>
      <c r="G702" s="416"/>
    </row>
    <row r="703" spans="2:7" x14ac:dyDescent="0.2">
      <c r="B703" s="695">
        <v>6</v>
      </c>
      <c r="C703" s="199">
        <f t="shared" si="71"/>
        <v>267.16666666666663</v>
      </c>
      <c r="D703" s="180">
        <v>98.25</v>
      </c>
      <c r="E703" s="193">
        <v>168.91666666666666</v>
      </c>
      <c r="F703" s="416"/>
      <c r="G703" s="416"/>
    </row>
    <row r="704" spans="2:7" x14ac:dyDescent="0.2">
      <c r="B704" s="696">
        <v>7</v>
      </c>
      <c r="C704" s="204">
        <f t="shared" si="71"/>
        <v>112.25</v>
      </c>
      <c r="D704" s="392">
        <v>37.333333333333336</v>
      </c>
      <c r="E704" s="402">
        <v>74.916666666666671</v>
      </c>
      <c r="F704" s="416"/>
      <c r="G704" s="416"/>
    </row>
    <row r="705" spans="2:7" ht="15" x14ac:dyDescent="0.25">
      <c r="B705" s="697" t="s">
        <v>90</v>
      </c>
      <c r="C705" s="692">
        <f>SUM(C698:C704)</f>
        <v>2374.083333333333</v>
      </c>
      <c r="D705" s="692">
        <f>SUM(D698:D704)</f>
        <v>753.5</v>
      </c>
      <c r="E705" s="693">
        <f>SUM(E698:E704)</f>
        <v>1620.5833333333335</v>
      </c>
      <c r="F705" s="416"/>
      <c r="G705" s="416"/>
    </row>
    <row r="706" spans="2:7" ht="15" x14ac:dyDescent="0.25">
      <c r="B706" s="416"/>
      <c r="C706" s="698"/>
      <c r="D706" s="698"/>
      <c r="E706" s="698"/>
      <c r="F706" s="416"/>
      <c r="G706" s="416"/>
    </row>
    <row r="707" spans="2:7" ht="15.75" x14ac:dyDescent="0.25">
      <c r="B707" s="431" t="s">
        <v>837</v>
      </c>
      <c r="C707" s="416"/>
      <c r="D707" s="416"/>
      <c r="E707" s="416"/>
      <c r="F707" s="416"/>
      <c r="G707" s="416"/>
    </row>
    <row r="708" spans="2:7" x14ac:dyDescent="0.2">
      <c r="B708" s="911" t="s">
        <v>294</v>
      </c>
      <c r="C708" s="901" t="s">
        <v>280</v>
      </c>
      <c r="D708" s="932"/>
      <c r="E708" s="932"/>
      <c r="F708" s="416"/>
      <c r="G708" s="416"/>
    </row>
    <row r="709" spans="2:7" ht="13.5" thickBot="1" x14ac:dyDescent="0.25">
      <c r="B709" s="912"/>
      <c r="C709" s="690" t="s">
        <v>281</v>
      </c>
      <c r="D709" s="690" t="s">
        <v>6</v>
      </c>
      <c r="E709" s="691" t="s">
        <v>5</v>
      </c>
      <c r="F709" s="416"/>
      <c r="G709" s="416"/>
    </row>
    <row r="710" spans="2:7" x14ac:dyDescent="0.2">
      <c r="B710" s="694">
        <v>1</v>
      </c>
      <c r="C710" s="199">
        <f t="shared" ref="C710:C716" si="72">SUM(D710:E710)</f>
        <v>510.33333333333331</v>
      </c>
      <c r="D710" s="180">
        <v>275.58333333333331</v>
      </c>
      <c r="E710" s="193">
        <v>234.75</v>
      </c>
      <c r="F710" s="416"/>
      <c r="G710" s="416"/>
    </row>
    <row r="711" spans="2:7" x14ac:dyDescent="0.2">
      <c r="B711" s="695">
        <v>2</v>
      </c>
      <c r="C711" s="199">
        <f t="shared" si="72"/>
        <v>715.91666666666663</v>
      </c>
      <c r="D711" s="180">
        <v>341.83333333333331</v>
      </c>
      <c r="E711" s="193">
        <v>374.08333333333331</v>
      </c>
      <c r="F711" s="416"/>
      <c r="G711" s="416"/>
    </row>
    <row r="712" spans="2:7" x14ac:dyDescent="0.2">
      <c r="B712" s="695">
        <v>3</v>
      </c>
      <c r="C712" s="199">
        <f t="shared" si="72"/>
        <v>1035.5</v>
      </c>
      <c r="D712" s="180">
        <v>349.83333333333331</v>
      </c>
      <c r="E712" s="193">
        <v>685.66666666666663</v>
      </c>
      <c r="F712" s="416"/>
      <c r="G712" s="416"/>
    </row>
    <row r="713" spans="2:7" x14ac:dyDescent="0.2">
      <c r="B713" s="695">
        <v>4</v>
      </c>
      <c r="C713" s="199">
        <f t="shared" si="72"/>
        <v>1643.8333333333335</v>
      </c>
      <c r="D713" s="180">
        <v>493.66666666666669</v>
      </c>
      <c r="E713" s="193">
        <v>1150.1666666666667</v>
      </c>
      <c r="F713" s="416"/>
      <c r="G713" s="416"/>
    </row>
    <row r="714" spans="2:7" x14ac:dyDescent="0.2">
      <c r="B714" s="695">
        <v>5</v>
      </c>
      <c r="C714" s="199">
        <f t="shared" si="72"/>
        <v>1728</v>
      </c>
      <c r="D714" s="180">
        <v>479.75</v>
      </c>
      <c r="E714" s="193">
        <v>1248.25</v>
      </c>
      <c r="F714" s="416"/>
      <c r="G714" s="416"/>
    </row>
    <row r="715" spans="2:7" x14ac:dyDescent="0.2">
      <c r="B715" s="695">
        <v>6</v>
      </c>
      <c r="C715" s="199">
        <f t="shared" si="72"/>
        <v>757.33333333333326</v>
      </c>
      <c r="D715" s="180">
        <v>302.83333333333331</v>
      </c>
      <c r="E715" s="193">
        <v>454.5</v>
      </c>
      <c r="F715" s="416"/>
      <c r="G715" s="416"/>
    </row>
    <row r="716" spans="2:7" x14ac:dyDescent="0.2">
      <c r="B716" s="696">
        <v>7</v>
      </c>
      <c r="C716" s="204">
        <f t="shared" si="72"/>
        <v>271.66666666666669</v>
      </c>
      <c r="D716" s="392">
        <v>87.916666666666671</v>
      </c>
      <c r="E716" s="402">
        <v>183.75</v>
      </c>
      <c r="F716" s="416"/>
      <c r="G716" s="416"/>
    </row>
    <row r="717" spans="2:7" ht="15" x14ac:dyDescent="0.25">
      <c r="B717" s="697" t="s">
        <v>90</v>
      </c>
      <c r="C717" s="692">
        <f>SUM(C710:C716)</f>
        <v>6662.5833333333339</v>
      </c>
      <c r="D717" s="692">
        <f>SUM(D710:D716)</f>
        <v>2331.4166666666665</v>
      </c>
      <c r="E717" s="693">
        <f>SUM(E710:E716)</f>
        <v>4331.166666666667</v>
      </c>
      <c r="F717" s="416"/>
      <c r="G717" s="416"/>
    </row>
    <row r="718" spans="2:7" ht="15" x14ac:dyDescent="0.25">
      <c r="B718" s="416"/>
      <c r="C718" s="698"/>
      <c r="D718" s="698"/>
      <c r="E718" s="698"/>
      <c r="F718" s="416"/>
      <c r="G718" s="416"/>
    </row>
    <row r="719" spans="2:7" ht="15.75" x14ac:dyDescent="0.25">
      <c r="B719" s="431" t="s">
        <v>838</v>
      </c>
      <c r="C719" s="416"/>
      <c r="D719" s="416"/>
      <c r="E719" s="416"/>
      <c r="F719" s="416"/>
      <c r="G719" s="416"/>
    </row>
    <row r="720" spans="2:7" x14ac:dyDescent="0.2">
      <c r="B720" s="911" t="s">
        <v>294</v>
      </c>
      <c r="C720" s="901" t="s">
        <v>280</v>
      </c>
      <c r="D720" s="932"/>
      <c r="E720" s="932"/>
      <c r="F720" s="416"/>
      <c r="G720" s="416"/>
    </row>
    <row r="721" spans="2:7" ht="13.5" thickBot="1" x14ac:dyDescent="0.25">
      <c r="B721" s="912"/>
      <c r="C721" s="690" t="s">
        <v>281</v>
      </c>
      <c r="D721" s="690" t="s">
        <v>6</v>
      </c>
      <c r="E721" s="691" t="s">
        <v>5</v>
      </c>
      <c r="F721" s="416"/>
      <c r="G721" s="416"/>
    </row>
    <row r="722" spans="2:7" x14ac:dyDescent="0.2">
      <c r="B722" s="694">
        <v>1</v>
      </c>
      <c r="C722" s="199">
        <f>SUM(D722:E722)</f>
        <v>303.91666666666663</v>
      </c>
      <c r="D722" s="180">
        <v>180.66666666666666</v>
      </c>
      <c r="E722" s="193">
        <v>123.25</v>
      </c>
      <c r="F722" s="416"/>
      <c r="G722" s="416"/>
    </row>
    <row r="723" spans="2:7" x14ac:dyDescent="0.2">
      <c r="B723" s="695">
        <v>2</v>
      </c>
      <c r="C723" s="199">
        <f t="shared" ref="C723:C728" si="73">SUM(D723:E723)</f>
        <v>865</v>
      </c>
      <c r="D723" s="180">
        <v>420.16666666666669</v>
      </c>
      <c r="E723" s="193">
        <v>444.83333333333331</v>
      </c>
      <c r="F723" s="416"/>
      <c r="G723" s="416"/>
    </row>
    <row r="724" spans="2:7" x14ac:dyDescent="0.2">
      <c r="B724" s="695">
        <v>3</v>
      </c>
      <c r="C724" s="199">
        <f t="shared" si="73"/>
        <v>1964.1666666666665</v>
      </c>
      <c r="D724" s="180">
        <v>708.66666666666663</v>
      </c>
      <c r="E724" s="193">
        <v>1255.5</v>
      </c>
      <c r="F724" s="416"/>
      <c r="G724" s="416"/>
    </row>
    <row r="725" spans="2:7" x14ac:dyDescent="0.2">
      <c r="B725" s="695">
        <v>4</v>
      </c>
      <c r="C725" s="199">
        <f t="shared" si="73"/>
        <v>3423.166666666667</v>
      </c>
      <c r="D725" s="180">
        <v>1028.6666666666667</v>
      </c>
      <c r="E725" s="193">
        <v>2394.5</v>
      </c>
      <c r="F725" s="416"/>
      <c r="G725" s="416"/>
    </row>
    <row r="726" spans="2:7" x14ac:dyDescent="0.2">
      <c r="B726" s="695">
        <v>5</v>
      </c>
      <c r="C726" s="199">
        <f t="shared" si="73"/>
        <v>4388.416666666667</v>
      </c>
      <c r="D726" s="180">
        <v>1342.3333333333333</v>
      </c>
      <c r="E726" s="193">
        <v>3046.0833333333335</v>
      </c>
      <c r="F726" s="416"/>
      <c r="G726" s="416"/>
    </row>
    <row r="727" spans="2:7" x14ac:dyDescent="0.2">
      <c r="B727" s="695">
        <v>6</v>
      </c>
      <c r="C727" s="199">
        <f t="shared" si="73"/>
        <v>1511.4166666666667</v>
      </c>
      <c r="D727" s="180">
        <v>596.58333333333337</v>
      </c>
      <c r="E727" s="193">
        <v>914.83333333333337</v>
      </c>
      <c r="F727" s="416"/>
      <c r="G727" s="416"/>
    </row>
    <row r="728" spans="2:7" x14ac:dyDescent="0.2">
      <c r="B728" s="696">
        <v>7</v>
      </c>
      <c r="C728" s="204">
        <f t="shared" si="73"/>
        <v>686.91666666666663</v>
      </c>
      <c r="D728" s="392">
        <v>201.66666666666666</v>
      </c>
      <c r="E728" s="402">
        <v>485.25</v>
      </c>
      <c r="F728" s="416"/>
      <c r="G728" s="416"/>
    </row>
    <row r="729" spans="2:7" ht="15" x14ac:dyDescent="0.25">
      <c r="B729" s="697" t="s">
        <v>90</v>
      </c>
      <c r="C729" s="692">
        <f>SUM(C722:C728)</f>
        <v>13143</v>
      </c>
      <c r="D729" s="692">
        <f>SUM(D722:D728)</f>
        <v>4478.75</v>
      </c>
      <c r="E729" s="693">
        <f>SUM(E722:E728)</f>
        <v>8664.25</v>
      </c>
      <c r="F729" s="416"/>
      <c r="G729" s="416"/>
    </row>
    <row r="730" spans="2:7" x14ac:dyDescent="0.2">
      <c r="B730" s="416"/>
      <c r="C730" s="416"/>
      <c r="D730" s="416"/>
      <c r="E730" s="416"/>
      <c r="F730" s="416"/>
      <c r="G730" s="416"/>
    </row>
    <row r="731" spans="2:7" ht="15.75" x14ac:dyDescent="0.25">
      <c r="B731" s="431" t="s">
        <v>839</v>
      </c>
      <c r="C731" s="416"/>
      <c r="D731" s="416"/>
      <c r="E731" s="416"/>
      <c r="F731" s="416"/>
      <c r="G731" s="416"/>
    </row>
    <row r="732" spans="2:7" x14ac:dyDescent="0.2">
      <c r="B732" s="911" t="s">
        <v>294</v>
      </c>
      <c r="C732" s="901" t="s">
        <v>280</v>
      </c>
      <c r="D732" s="932"/>
      <c r="E732" s="932"/>
      <c r="F732" s="416"/>
      <c r="G732" s="416"/>
    </row>
    <row r="733" spans="2:7" ht="13.5" thickBot="1" x14ac:dyDescent="0.25">
      <c r="B733" s="912"/>
      <c r="C733" s="690" t="s">
        <v>281</v>
      </c>
      <c r="D733" s="690" t="s">
        <v>6</v>
      </c>
      <c r="E733" s="691" t="s">
        <v>5</v>
      </c>
      <c r="F733" s="416"/>
      <c r="G733" s="416"/>
    </row>
    <row r="734" spans="2:7" x14ac:dyDescent="0.2">
      <c r="B734" s="694">
        <v>1</v>
      </c>
      <c r="C734" s="199">
        <f>SUM(D734:E734)</f>
        <v>403.75</v>
      </c>
      <c r="D734" s="180">
        <v>241.41666666666666</v>
      </c>
      <c r="E734" s="193">
        <v>162.33333333333334</v>
      </c>
      <c r="F734" s="416"/>
      <c r="G734" s="416"/>
    </row>
    <row r="735" spans="2:7" x14ac:dyDescent="0.2">
      <c r="B735" s="695">
        <v>2</v>
      </c>
      <c r="C735" s="199">
        <f t="shared" ref="C735:C740" si="74">SUM(D735:E735)</f>
        <v>803.5</v>
      </c>
      <c r="D735" s="180">
        <v>437.41666666666669</v>
      </c>
      <c r="E735" s="193">
        <v>366.08333333333331</v>
      </c>
      <c r="F735" s="416"/>
      <c r="G735" s="416"/>
    </row>
    <row r="736" spans="2:7" x14ac:dyDescent="0.2">
      <c r="B736" s="695">
        <v>3</v>
      </c>
      <c r="C736" s="199">
        <f t="shared" si="74"/>
        <v>1201.5833333333333</v>
      </c>
      <c r="D736" s="180">
        <v>577.91666666666663</v>
      </c>
      <c r="E736" s="193">
        <v>623.66666666666663</v>
      </c>
      <c r="F736" s="416"/>
      <c r="G736" s="416"/>
    </row>
    <row r="737" spans="2:7" x14ac:dyDescent="0.2">
      <c r="B737" s="695">
        <v>4</v>
      </c>
      <c r="C737" s="199">
        <f t="shared" si="74"/>
        <v>3346.333333333333</v>
      </c>
      <c r="D737" s="180">
        <v>1052.6666666666667</v>
      </c>
      <c r="E737" s="193">
        <v>2293.6666666666665</v>
      </c>
      <c r="F737" s="416"/>
      <c r="G737" s="416"/>
    </row>
    <row r="738" spans="2:7" x14ac:dyDescent="0.2">
      <c r="B738" s="695">
        <v>5</v>
      </c>
      <c r="C738" s="199">
        <f t="shared" si="74"/>
        <v>3999.083333333333</v>
      </c>
      <c r="D738" s="180">
        <v>1217.4166666666667</v>
      </c>
      <c r="E738" s="193">
        <v>2781.6666666666665</v>
      </c>
      <c r="F738" s="416"/>
      <c r="G738" s="416"/>
    </row>
    <row r="739" spans="2:7" x14ac:dyDescent="0.2">
      <c r="B739" s="695">
        <v>6</v>
      </c>
      <c r="C739" s="199">
        <f t="shared" si="74"/>
        <v>1397.3333333333335</v>
      </c>
      <c r="D739" s="180">
        <v>600.75</v>
      </c>
      <c r="E739" s="193">
        <v>796.58333333333337</v>
      </c>
      <c r="F739" s="416"/>
      <c r="G739" s="416"/>
    </row>
    <row r="740" spans="2:7" x14ac:dyDescent="0.2">
      <c r="B740" s="696">
        <v>7</v>
      </c>
      <c r="C740" s="204">
        <f t="shared" si="74"/>
        <v>724.58333333333337</v>
      </c>
      <c r="D740" s="392">
        <v>229.83333333333334</v>
      </c>
      <c r="E740" s="402">
        <v>494.75</v>
      </c>
      <c r="F740" s="416"/>
      <c r="G740" s="416"/>
    </row>
    <row r="741" spans="2:7" ht="15" x14ac:dyDescent="0.25">
      <c r="B741" s="697" t="s">
        <v>90</v>
      </c>
      <c r="C741" s="692">
        <f>SUM(C734:C740)</f>
        <v>11876.166666666668</v>
      </c>
      <c r="D741" s="692">
        <f>SUM(D734:D740)</f>
        <v>4357.416666666667</v>
      </c>
      <c r="E741" s="693">
        <f>SUM(E734:E740)</f>
        <v>7518.7499999999991</v>
      </c>
      <c r="F741" s="416"/>
      <c r="G741" s="416"/>
    </row>
    <row r="742" spans="2:7" x14ac:dyDescent="0.2">
      <c r="B742" s="416"/>
      <c r="C742" s="416"/>
      <c r="D742" s="416"/>
      <c r="E742" s="416"/>
      <c r="F742" s="416"/>
      <c r="G742" s="416"/>
    </row>
    <row r="743" spans="2:7" ht="15.75" x14ac:dyDescent="0.25">
      <c r="B743" s="431" t="s">
        <v>840</v>
      </c>
      <c r="C743" s="416"/>
      <c r="D743" s="416"/>
      <c r="E743" s="416"/>
      <c r="F743" s="416"/>
      <c r="G743" s="416"/>
    </row>
    <row r="744" spans="2:7" x14ac:dyDescent="0.2">
      <c r="B744" s="911" t="s">
        <v>294</v>
      </c>
      <c r="C744" s="901" t="s">
        <v>280</v>
      </c>
      <c r="D744" s="932"/>
      <c r="E744" s="932"/>
      <c r="F744" s="416"/>
      <c r="G744" s="416"/>
    </row>
    <row r="745" spans="2:7" ht="13.5" thickBot="1" x14ac:dyDescent="0.25">
      <c r="B745" s="912"/>
      <c r="C745" s="690" t="s">
        <v>281</v>
      </c>
      <c r="D745" s="690" t="s">
        <v>6</v>
      </c>
      <c r="E745" s="691" t="s">
        <v>5</v>
      </c>
      <c r="F745" s="416"/>
      <c r="G745" s="416"/>
    </row>
    <row r="746" spans="2:7" x14ac:dyDescent="0.2">
      <c r="B746" s="694">
        <v>1</v>
      </c>
      <c r="C746" s="199">
        <f>SUM(D746:E746)</f>
        <v>106.83333333333334</v>
      </c>
      <c r="D746" s="180">
        <v>63.75</v>
      </c>
      <c r="E746" s="193">
        <v>43.083333333333336</v>
      </c>
      <c r="F746" s="416"/>
      <c r="G746" s="416"/>
    </row>
    <row r="747" spans="2:7" x14ac:dyDescent="0.2">
      <c r="B747" s="695">
        <v>2</v>
      </c>
      <c r="C747" s="199">
        <f t="shared" ref="C747:C752" si="75">SUM(D747:E747)</f>
        <v>248.75</v>
      </c>
      <c r="D747" s="180">
        <v>96.666666666666671</v>
      </c>
      <c r="E747" s="193">
        <v>152.08333333333334</v>
      </c>
      <c r="F747" s="416"/>
      <c r="G747" s="416"/>
    </row>
    <row r="748" spans="2:7" x14ac:dyDescent="0.2">
      <c r="B748" s="695">
        <v>3</v>
      </c>
      <c r="C748" s="199">
        <f t="shared" si="75"/>
        <v>1060.5</v>
      </c>
      <c r="D748" s="180">
        <v>325</v>
      </c>
      <c r="E748" s="193">
        <v>735.5</v>
      </c>
      <c r="F748" s="416"/>
      <c r="G748" s="416"/>
    </row>
    <row r="749" spans="2:7" x14ac:dyDescent="0.2">
      <c r="B749" s="695">
        <v>4</v>
      </c>
      <c r="C749" s="199">
        <f t="shared" si="75"/>
        <v>1018.4166666666667</v>
      </c>
      <c r="D749" s="180">
        <v>288.58333333333331</v>
      </c>
      <c r="E749" s="193">
        <v>729.83333333333337</v>
      </c>
      <c r="F749" s="416"/>
      <c r="G749" s="416"/>
    </row>
    <row r="750" spans="2:7" x14ac:dyDescent="0.2">
      <c r="B750" s="695">
        <v>5</v>
      </c>
      <c r="C750" s="199">
        <f t="shared" si="75"/>
        <v>1362.25</v>
      </c>
      <c r="D750" s="180">
        <v>389.25</v>
      </c>
      <c r="E750" s="193">
        <v>973</v>
      </c>
      <c r="F750" s="416"/>
      <c r="G750" s="416"/>
    </row>
    <row r="751" spans="2:7" x14ac:dyDescent="0.2">
      <c r="B751" s="695">
        <v>6</v>
      </c>
      <c r="C751" s="199">
        <f t="shared" si="75"/>
        <v>484.08333333333337</v>
      </c>
      <c r="D751" s="180">
        <v>184.58333333333334</v>
      </c>
      <c r="E751" s="193">
        <v>299.5</v>
      </c>
      <c r="F751" s="416"/>
      <c r="G751" s="416"/>
    </row>
    <row r="752" spans="2:7" x14ac:dyDescent="0.2">
      <c r="B752" s="696">
        <v>7</v>
      </c>
      <c r="C752" s="204">
        <f t="shared" si="75"/>
        <v>166.33333333333331</v>
      </c>
      <c r="D752" s="392">
        <v>55.5</v>
      </c>
      <c r="E752" s="402">
        <v>110.83333333333333</v>
      </c>
      <c r="F752" s="416"/>
      <c r="G752" s="416"/>
    </row>
    <row r="753" spans="2:7" ht="15" x14ac:dyDescent="0.25">
      <c r="B753" s="697" t="s">
        <v>90</v>
      </c>
      <c r="C753" s="692">
        <f>SUM(C746:C752)</f>
        <v>4447.1666666666661</v>
      </c>
      <c r="D753" s="692">
        <f>SUM(D746:D752)</f>
        <v>1403.3333333333333</v>
      </c>
      <c r="E753" s="693">
        <f>SUM(E746:E752)</f>
        <v>3043.8333333333335</v>
      </c>
      <c r="F753" s="416"/>
      <c r="G753" s="416"/>
    </row>
    <row r="755" spans="2:7" ht="15.75" x14ac:dyDescent="0.25">
      <c r="B755" s="431" t="s">
        <v>841</v>
      </c>
      <c r="C755" s="416"/>
      <c r="D755" s="416"/>
      <c r="E755" s="416"/>
    </row>
    <row r="756" spans="2:7" x14ac:dyDescent="0.2">
      <c r="B756" s="911" t="s">
        <v>294</v>
      </c>
      <c r="C756" s="901" t="s">
        <v>280</v>
      </c>
      <c r="D756" s="932"/>
      <c r="E756" s="932"/>
    </row>
    <row r="757" spans="2:7" ht="13.5" thickBot="1" x14ac:dyDescent="0.25">
      <c r="B757" s="912"/>
      <c r="C757" s="690" t="s">
        <v>281</v>
      </c>
      <c r="D757" s="690" t="s">
        <v>6</v>
      </c>
      <c r="E757" s="691" t="s">
        <v>5</v>
      </c>
    </row>
    <row r="758" spans="2:7" x14ac:dyDescent="0.2">
      <c r="B758" s="694">
        <v>1</v>
      </c>
      <c r="C758" s="199">
        <f>SUM(D758:E758)</f>
        <v>220</v>
      </c>
      <c r="D758" s="180">
        <v>124.5</v>
      </c>
      <c r="E758" s="193">
        <v>95.5</v>
      </c>
    </row>
    <row r="759" spans="2:7" x14ac:dyDescent="0.2">
      <c r="B759" s="695">
        <v>2</v>
      </c>
      <c r="C759" s="199">
        <f t="shared" ref="C759:C760" si="76">SUM(D759:E759)</f>
        <v>629.83333333333337</v>
      </c>
      <c r="D759" s="180">
        <v>331.66666666666669</v>
      </c>
      <c r="E759" s="193">
        <v>298.16666666666669</v>
      </c>
    </row>
    <row r="760" spans="2:7" x14ac:dyDescent="0.2">
      <c r="B760" s="695">
        <v>3</v>
      </c>
      <c r="C760" s="199">
        <f t="shared" si="76"/>
        <v>1522</v>
      </c>
      <c r="D760" s="180">
        <v>602.41666666666663</v>
      </c>
      <c r="E760" s="193">
        <v>919.58333333333337</v>
      </c>
    </row>
    <row r="761" spans="2:7" x14ac:dyDescent="0.2">
      <c r="B761" s="695">
        <v>4</v>
      </c>
      <c r="C761" s="199">
        <f>SUM(D761:E761)</f>
        <v>3852.2499999999964</v>
      </c>
      <c r="D761" s="180">
        <v>1179.0833333333301</v>
      </c>
      <c r="E761" s="193">
        <v>2673.1666666666665</v>
      </c>
    </row>
    <row r="762" spans="2:7" x14ac:dyDescent="0.2">
      <c r="B762" s="695">
        <v>5</v>
      </c>
      <c r="C762" s="199">
        <f t="shared" ref="C762:C764" si="77">SUM(D762:E762)</f>
        <v>5022.333333333333</v>
      </c>
      <c r="D762" s="180">
        <v>1381.0833333333333</v>
      </c>
      <c r="E762" s="193">
        <v>3641.25</v>
      </c>
    </row>
    <row r="763" spans="2:7" x14ac:dyDescent="0.2">
      <c r="B763" s="695">
        <v>6</v>
      </c>
      <c r="C763" s="199">
        <f t="shared" si="77"/>
        <v>1855.25</v>
      </c>
      <c r="D763" s="180">
        <v>673.5</v>
      </c>
      <c r="E763" s="193">
        <v>1181.75</v>
      </c>
    </row>
    <row r="764" spans="2:7" x14ac:dyDescent="0.2">
      <c r="B764" s="696">
        <v>7</v>
      </c>
      <c r="C764" s="204">
        <f t="shared" si="77"/>
        <v>767.91666666666663</v>
      </c>
      <c r="D764" s="392">
        <v>215.41666666666666</v>
      </c>
      <c r="E764" s="402">
        <v>552.5</v>
      </c>
    </row>
    <row r="765" spans="2:7" ht="15" x14ac:dyDescent="0.25">
      <c r="B765" s="697" t="s">
        <v>90</v>
      </c>
      <c r="C765" s="692">
        <f>SUM(C758:C764)</f>
        <v>13869.58333333333</v>
      </c>
      <c r="D765" s="692">
        <f>SUM(D758:D764)</f>
        <v>4507.6666666666633</v>
      </c>
      <c r="E765" s="693">
        <f>SUM(E758:E764)</f>
        <v>9361.9166666666661</v>
      </c>
    </row>
    <row r="766" spans="2:7" ht="15" x14ac:dyDescent="0.25">
      <c r="B766" s="416"/>
      <c r="C766" s="698"/>
      <c r="D766" s="698"/>
      <c r="E766" s="698"/>
    </row>
    <row r="767" spans="2:7" ht="15.75" x14ac:dyDescent="0.25">
      <c r="B767" s="431" t="s">
        <v>842</v>
      </c>
      <c r="C767" s="416"/>
      <c r="D767" s="416"/>
      <c r="E767" s="416"/>
    </row>
    <row r="768" spans="2:7" x14ac:dyDescent="0.2">
      <c r="B768" s="911" t="s">
        <v>294</v>
      </c>
      <c r="C768" s="901" t="s">
        <v>280</v>
      </c>
      <c r="D768" s="932"/>
      <c r="E768" s="932"/>
    </row>
    <row r="769" spans="2:5" ht="13.5" thickBot="1" x14ac:dyDescent="0.25">
      <c r="B769" s="912"/>
      <c r="C769" s="690" t="s">
        <v>281</v>
      </c>
      <c r="D769" s="690" t="s">
        <v>6</v>
      </c>
      <c r="E769" s="691" t="s">
        <v>5</v>
      </c>
    </row>
    <row r="770" spans="2:5" x14ac:dyDescent="0.2">
      <c r="B770" s="694">
        <v>1</v>
      </c>
      <c r="C770" s="199">
        <f>SUM(D770:E770)</f>
        <v>65.166666666666671</v>
      </c>
      <c r="D770" s="180">
        <v>27.333333333333332</v>
      </c>
      <c r="E770" s="193">
        <v>37.833333333333336</v>
      </c>
    </row>
    <row r="771" spans="2:5" x14ac:dyDescent="0.2">
      <c r="B771" s="695">
        <v>2</v>
      </c>
      <c r="C771" s="199">
        <f t="shared" ref="C771:C776" si="78">SUM(D771:E771)</f>
        <v>172.33333333333331</v>
      </c>
      <c r="D771" s="180">
        <v>72.083333333333329</v>
      </c>
      <c r="E771" s="193">
        <v>100.25</v>
      </c>
    </row>
    <row r="772" spans="2:5" x14ac:dyDescent="0.2">
      <c r="B772" s="695">
        <v>3</v>
      </c>
      <c r="C772" s="199">
        <f t="shared" si="78"/>
        <v>1087.75</v>
      </c>
      <c r="D772" s="180">
        <v>272.83333333333331</v>
      </c>
      <c r="E772" s="193">
        <v>814.91666666666663</v>
      </c>
    </row>
    <row r="773" spans="2:5" x14ac:dyDescent="0.2">
      <c r="B773" s="695">
        <v>4</v>
      </c>
      <c r="C773" s="199">
        <f t="shared" si="78"/>
        <v>1184.3333333333333</v>
      </c>
      <c r="D773" s="180">
        <v>340.08333333333331</v>
      </c>
      <c r="E773" s="193">
        <v>844.25</v>
      </c>
    </row>
    <row r="774" spans="2:5" x14ac:dyDescent="0.2">
      <c r="B774" s="695">
        <v>5</v>
      </c>
      <c r="C774" s="199">
        <f t="shared" si="78"/>
        <v>1957.8333333333333</v>
      </c>
      <c r="D774" s="180">
        <v>545.75</v>
      </c>
      <c r="E774" s="193">
        <v>1412.0833333333333</v>
      </c>
    </row>
    <row r="775" spans="2:5" x14ac:dyDescent="0.2">
      <c r="B775" s="695">
        <v>6</v>
      </c>
      <c r="C775" s="199">
        <f t="shared" si="78"/>
        <v>870.91666666666674</v>
      </c>
      <c r="D775" s="180">
        <v>343.66666666666669</v>
      </c>
      <c r="E775" s="193">
        <v>527.25</v>
      </c>
    </row>
    <row r="776" spans="2:5" x14ac:dyDescent="0.2">
      <c r="B776" s="696">
        <v>7</v>
      </c>
      <c r="C776" s="204">
        <f t="shared" si="78"/>
        <v>157.66666666666666</v>
      </c>
      <c r="D776" s="392">
        <v>46.666666666666664</v>
      </c>
      <c r="E776" s="402">
        <v>111</v>
      </c>
    </row>
    <row r="777" spans="2:5" ht="15" x14ac:dyDescent="0.25">
      <c r="B777" s="697" t="s">
        <v>90</v>
      </c>
      <c r="C777" s="692">
        <f>SUM(C770:C776)</f>
        <v>5496</v>
      </c>
      <c r="D777" s="692">
        <f>SUM(D770:D776)</f>
        <v>1648.4166666666667</v>
      </c>
      <c r="E777" s="693">
        <f>SUM(E770:E776)</f>
        <v>3847.583333333333</v>
      </c>
    </row>
    <row r="778" spans="2:5" ht="15" x14ac:dyDescent="0.25">
      <c r="B778" s="416"/>
      <c r="C778" s="698"/>
      <c r="D778" s="698"/>
      <c r="E778" s="698"/>
    </row>
    <row r="779" spans="2:5" ht="15.75" x14ac:dyDescent="0.25">
      <c r="B779" s="431" t="s">
        <v>843</v>
      </c>
      <c r="C779" s="416"/>
      <c r="D779" s="416"/>
      <c r="E779" s="416"/>
    </row>
    <row r="780" spans="2:5" x14ac:dyDescent="0.2">
      <c r="B780" s="911" t="s">
        <v>294</v>
      </c>
      <c r="C780" s="901" t="s">
        <v>280</v>
      </c>
      <c r="D780" s="932"/>
      <c r="E780" s="932"/>
    </row>
    <row r="781" spans="2:5" ht="13.5" thickBot="1" x14ac:dyDescent="0.25">
      <c r="B781" s="912"/>
      <c r="C781" s="690" t="s">
        <v>281</v>
      </c>
      <c r="D781" s="690" t="s">
        <v>6</v>
      </c>
      <c r="E781" s="691" t="s">
        <v>5</v>
      </c>
    </row>
    <row r="782" spans="2:5" x14ac:dyDescent="0.2">
      <c r="B782" s="694">
        <v>1</v>
      </c>
      <c r="C782" s="199">
        <f>SUM(D782:E782)</f>
        <v>64.333333333333329</v>
      </c>
      <c r="D782" s="180">
        <v>37.25</v>
      </c>
      <c r="E782" s="193">
        <v>27.083333333333332</v>
      </c>
    </row>
    <row r="783" spans="2:5" x14ac:dyDescent="0.2">
      <c r="B783" s="695">
        <v>2</v>
      </c>
      <c r="C783" s="199">
        <f t="shared" ref="C783:C788" si="79">SUM(D783:E783)</f>
        <v>116.41666666666666</v>
      </c>
      <c r="D783" s="180">
        <v>58.5</v>
      </c>
      <c r="E783" s="193">
        <v>57.916666666666664</v>
      </c>
    </row>
    <row r="784" spans="2:5" x14ac:dyDescent="0.2">
      <c r="B784" s="695">
        <v>3</v>
      </c>
      <c r="C784" s="199">
        <f t="shared" si="79"/>
        <v>316.5</v>
      </c>
      <c r="D784" s="180">
        <v>137.5</v>
      </c>
      <c r="E784" s="193">
        <v>179</v>
      </c>
    </row>
    <row r="785" spans="2:5" x14ac:dyDescent="0.2">
      <c r="B785" s="695">
        <v>4</v>
      </c>
      <c r="C785" s="199">
        <f t="shared" si="79"/>
        <v>524</v>
      </c>
      <c r="D785" s="180">
        <v>170.33333333333334</v>
      </c>
      <c r="E785" s="193">
        <v>353.66666666666669</v>
      </c>
    </row>
    <row r="786" spans="2:5" x14ac:dyDescent="0.2">
      <c r="B786" s="695">
        <v>5</v>
      </c>
      <c r="C786" s="199">
        <f t="shared" si="79"/>
        <v>762.91666666666674</v>
      </c>
      <c r="D786" s="180">
        <v>244.83333333333334</v>
      </c>
      <c r="E786" s="193">
        <v>518.08333333333337</v>
      </c>
    </row>
    <row r="787" spans="2:5" x14ac:dyDescent="0.2">
      <c r="B787" s="695">
        <v>6</v>
      </c>
      <c r="C787" s="199">
        <f t="shared" si="79"/>
        <v>476.16666666666663</v>
      </c>
      <c r="D787" s="180">
        <v>173.66666666666666</v>
      </c>
      <c r="E787" s="193">
        <v>302.5</v>
      </c>
    </row>
    <row r="788" spans="2:5" x14ac:dyDescent="0.2">
      <c r="B788" s="696">
        <v>7</v>
      </c>
      <c r="C788" s="204">
        <f t="shared" si="79"/>
        <v>70.25</v>
      </c>
      <c r="D788" s="392">
        <v>19.916666666666668</v>
      </c>
      <c r="E788" s="402">
        <v>50.333333333333336</v>
      </c>
    </row>
    <row r="789" spans="2:5" ht="15" x14ac:dyDescent="0.25">
      <c r="B789" s="697" t="s">
        <v>90</v>
      </c>
      <c r="C789" s="692">
        <f>SUM(C782:C788)</f>
        <v>2330.5833333333335</v>
      </c>
      <c r="D789" s="692">
        <f>SUM(D782:D788)</f>
        <v>842</v>
      </c>
      <c r="E789" s="693">
        <f>SUM(E782:E788)</f>
        <v>1488.5833333333333</v>
      </c>
    </row>
    <row r="790" spans="2:5" x14ac:dyDescent="0.2">
      <c r="B790" s="416"/>
      <c r="C790" s="416"/>
      <c r="D790" s="416"/>
      <c r="E790" s="416"/>
    </row>
    <row r="791" spans="2:5" ht="15.75" x14ac:dyDescent="0.25">
      <c r="B791" s="431" t="s">
        <v>844</v>
      </c>
      <c r="C791" s="416"/>
      <c r="D791" s="416"/>
      <c r="E791" s="416"/>
    </row>
    <row r="792" spans="2:5" x14ac:dyDescent="0.2">
      <c r="B792" s="911" t="s">
        <v>294</v>
      </c>
      <c r="C792" s="901" t="s">
        <v>280</v>
      </c>
      <c r="D792" s="932"/>
      <c r="E792" s="932"/>
    </row>
    <row r="793" spans="2:5" ht="13.5" thickBot="1" x14ac:dyDescent="0.25">
      <c r="B793" s="912"/>
      <c r="C793" s="690" t="s">
        <v>281</v>
      </c>
      <c r="D793" s="690" t="s">
        <v>6</v>
      </c>
      <c r="E793" s="691" t="s">
        <v>5</v>
      </c>
    </row>
    <row r="794" spans="2:5" x14ac:dyDescent="0.2">
      <c r="B794" s="694">
        <v>1</v>
      </c>
      <c r="C794" s="199">
        <f>SUM(D794:E794)</f>
        <v>106.5</v>
      </c>
      <c r="D794" s="180">
        <v>53.25</v>
      </c>
      <c r="E794" s="193">
        <v>53.25</v>
      </c>
    </row>
    <row r="795" spans="2:5" x14ac:dyDescent="0.2">
      <c r="B795" s="695">
        <v>2</v>
      </c>
      <c r="C795" s="199">
        <f t="shared" ref="C795:C800" si="80">SUM(D795:E795)</f>
        <v>323.5</v>
      </c>
      <c r="D795" s="180">
        <v>163.91666666666666</v>
      </c>
      <c r="E795" s="193">
        <v>159.58333333333334</v>
      </c>
    </row>
    <row r="796" spans="2:5" x14ac:dyDescent="0.2">
      <c r="B796" s="695">
        <v>3</v>
      </c>
      <c r="C796" s="199">
        <f t="shared" si="80"/>
        <v>780.5</v>
      </c>
      <c r="D796" s="180">
        <v>314.83333333333331</v>
      </c>
      <c r="E796" s="193">
        <v>465.66666666666669</v>
      </c>
    </row>
    <row r="797" spans="2:5" x14ac:dyDescent="0.2">
      <c r="B797" s="695">
        <v>4</v>
      </c>
      <c r="C797" s="199">
        <f t="shared" si="80"/>
        <v>1431.0833333333335</v>
      </c>
      <c r="D797" s="180">
        <v>476.25</v>
      </c>
      <c r="E797" s="193">
        <v>954.83333333333337</v>
      </c>
    </row>
    <row r="798" spans="2:5" x14ac:dyDescent="0.2">
      <c r="B798" s="695">
        <v>5</v>
      </c>
      <c r="C798" s="199">
        <f t="shared" si="80"/>
        <v>2472.75</v>
      </c>
      <c r="D798" s="180">
        <v>721</v>
      </c>
      <c r="E798" s="193">
        <v>1751.75</v>
      </c>
    </row>
    <row r="799" spans="2:5" x14ac:dyDescent="0.2">
      <c r="B799" s="695">
        <v>6</v>
      </c>
      <c r="C799" s="199">
        <f t="shared" si="80"/>
        <v>1363.6666666666667</v>
      </c>
      <c r="D799" s="180">
        <v>453.58333333333331</v>
      </c>
      <c r="E799" s="193">
        <v>910.08333333333337</v>
      </c>
    </row>
    <row r="800" spans="2:5" x14ac:dyDescent="0.2">
      <c r="B800" s="696">
        <v>7</v>
      </c>
      <c r="C800" s="204">
        <f t="shared" si="80"/>
        <v>447.58333333333331</v>
      </c>
      <c r="D800" s="392">
        <v>144.5</v>
      </c>
      <c r="E800" s="402">
        <v>303.08333333333331</v>
      </c>
    </row>
    <row r="801" spans="2:9" ht="15" x14ac:dyDescent="0.25">
      <c r="B801" s="697" t="s">
        <v>90</v>
      </c>
      <c r="C801" s="692">
        <f>SUM(C794:C800)</f>
        <v>6925.5833333333339</v>
      </c>
      <c r="D801" s="692">
        <f>SUM(D794:D800)</f>
        <v>2327.3333333333335</v>
      </c>
      <c r="E801" s="693">
        <f>SUM(E794:E800)</f>
        <v>4598.25</v>
      </c>
    </row>
    <row r="802" spans="2:9" x14ac:dyDescent="0.2">
      <c r="B802" s="416"/>
      <c r="C802" s="416"/>
      <c r="D802" s="416"/>
      <c r="E802" s="416"/>
    </row>
    <row r="803" spans="2:9" ht="15.75" x14ac:dyDescent="0.25">
      <c r="B803" s="431" t="s">
        <v>845</v>
      </c>
      <c r="C803" s="416"/>
      <c r="D803" s="416"/>
      <c r="E803" s="416"/>
    </row>
    <row r="804" spans="2:9" x14ac:dyDescent="0.2">
      <c r="B804" s="911" t="s">
        <v>294</v>
      </c>
      <c r="C804" s="901" t="s">
        <v>280</v>
      </c>
      <c r="D804" s="932"/>
      <c r="E804" s="932"/>
    </row>
    <row r="805" spans="2:9" ht="13.5" thickBot="1" x14ac:dyDescent="0.25">
      <c r="B805" s="912"/>
      <c r="C805" s="690" t="s">
        <v>281</v>
      </c>
      <c r="D805" s="690" t="s">
        <v>6</v>
      </c>
      <c r="E805" s="691" t="s">
        <v>5</v>
      </c>
    </row>
    <row r="806" spans="2:9" x14ac:dyDescent="0.2">
      <c r="B806" s="694">
        <v>1</v>
      </c>
      <c r="C806" s="199">
        <f>SUM(D806:E806)</f>
        <v>4.5833333333333339</v>
      </c>
      <c r="D806" s="180">
        <v>3.5833333333333335</v>
      </c>
      <c r="E806" s="193">
        <v>1</v>
      </c>
    </row>
    <row r="807" spans="2:9" x14ac:dyDescent="0.2">
      <c r="B807" s="695">
        <v>2</v>
      </c>
      <c r="C807" s="199">
        <f t="shared" ref="C807:C812" si="81">SUM(D807:E807)</f>
        <v>4</v>
      </c>
      <c r="D807" s="180">
        <v>3</v>
      </c>
      <c r="E807" s="193">
        <v>1</v>
      </c>
    </row>
    <row r="808" spans="2:9" x14ac:dyDescent="0.2">
      <c r="B808" s="695">
        <v>3</v>
      </c>
      <c r="C808" s="199">
        <f t="shared" si="81"/>
        <v>2.5833333333333335</v>
      </c>
      <c r="D808" s="180">
        <v>0</v>
      </c>
      <c r="E808" s="193">
        <v>2.5833333333333335</v>
      </c>
    </row>
    <row r="809" spans="2:9" x14ac:dyDescent="0.2">
      <c r="B809" s="695">
        <v>4</v>
      </c>
      <c r="C809" s="199">
        <f t="shared" si="81"/>
        <v>5</v>
      </c>
      <c r="D809" s="180">
        <v>4</v>
      </c>
      <c r="E809" s="193">
        <v>1</v>
      </c>
    </row>
    <row r="810" spans="2:9" x14ac:dyDescent="0.2">
      <c r="B810" s="695">
        <v>5</v>
      </c>
      <c r="C810" s="199">
        <f t="shared" si="81"/>
        <v>4.5</v>
      </c>
      <c r="D810" s="180">
        <v>2.6666666666666665</v>
      </c>
      <c r="E810" s="193">
        <v>1.8333333333333333</v>
      </c>
    </row>
    <row r="811" spans="2:9" x14ac:dyDescent="0.2">
      <c r="B811" s="695">
        <v>6</v>
      </c>
      <c r="C811" s="199">
        <f t="shared" si="81"/>
        <v>6</v>
      </c>
      <c r="D811" s="180">
        <v>5</v>
      </c>
      <c r="E811" s="193">
        <v>1</v>
      </c>
    </row>
    <row r="812" spans="2:9" x14ac:dyDescent="0.2">
      <c r="B812" s="696">
        <v>7</v>
      </c>
      <c r="C812" s="204">
        <f t="shared" si="81"/>
        <v>2.0833333333333335</v>
      </c>
      <c r="D812" s="392">
        <v>1.6666666666666667</v>
      </c>
      <c r="E812" s="402">
        <v>0.41666666666666669</v>
      </c>
    </row>
    <row r="813" spans="2:9" ht="15" x14ac:dyDescent="0.25">
      <c r="B813" s="697" t="s">
        <v>90</v>
      </c>
      <c r="C813" s="692">
        <f>SUM(C806:C812)</f>
        <v>28.75</v>
      </c>
      <c r="D813" s="692">
        <f>SUM(D806:D812)</f>
        <v>19.916666666666668</v>
      </c>
      <c r="E813" s="693">
        <f>SUM(E806:E812)</f>
        <v>8.8333333333333339</v>
      </c>
    </row>
    <row r="815" spans="2:9" ht="15.75" x14ac:dyDescent="0.25">
      <c r="B815" s="363" t="s">
        <v>846</v>
      </c>
      <c r="D815" s="11"/>
      <c r="F815" s="11"/>
    </row>
    <row r="816" spans="2:9" ht="39" thickBot="1" x14ac:dyDescent="0.25">
      <c r="B816" s="755" t="s">
        <v>101</v>
      </c>
      <c r="C816" s="354" t="s">
        <v>144</v>
      </c>
      <c r="D816" s="354" t="s">
        <v>155</v>
      </c>
      <c r="E816" s="354" t="s">
        <v>154</v>
      </c>
      <c r="F816" s="354" t="s">
        <v>156</v>
      </c>
      <c r="G816" s="755" t="s">
        <v>157</v>
      </c>
      <c r="H816" s="354" t="s">
        <v>158</v>
      </c>
      <c r="I816" s="355" t="s">
        <v>159</v>
      </c>
    </row>
    <row r="817" spans="2:18" ht="13.5" thickBot="1" x14ac:dyDescent="0.25">
      <c r="B817" s="755">
        <v>2014</v>
      </c>
      <c r="C817" s="180">
        <v>10795</v>
      </c>
      <c r="D817" s="181">
        <v>5.0500000000000003E-2</v>
      </c>
      <c r="E817" s="181">
        <v>6.1400000000000003E-2</v>
      </c>
      <c r="F817" s="181">
        <v>0.50990000000000002</v>
      </c>
      <c r="G817" s="181">
        <v>0.40849999999999997</v>
      </c>
      <c r="H817" s="181">
        <v>9.7799999999999998E-2</v>
      </c>
      <c r="I817" s="391">
        <v>4.7300000000000002E-2</v>
      </c>
    </row>
    <row r="818" spans="2:18" ht="13.5" thickBot="1" x14ac:dyDescent="0.25">
      <c r="B818" s="755">
        <v>2015</v>
      </c>
      <c r="C818" s="180">
        <v>9955</v>
      </c>
      <c r="D818" s="181">
        <v>5.0799999999999998E-2</v>
      </c>
      <c r="E818" s="181">
        <v>5.6099999999999997E-2</v>
      </c>
      <c r="F818" s="181">
        <v>0.4491</v>
      </c>
      <c r="G818" s="181">
        <v>0.34789999999999999</v>
      </c>
      <c r="H818" s="181">
        <v>8.7599999999999997E-2</v>
      </c>
      <c r="I818" s="391">
        <v>5.9200000000000003E-2</v>
      </c>
    </row>
    <row r="819" spans="2:18" ht="13.5" thickBot="1" x14ac:dyDescent="0.25">
      <c r="B819" s="755">
        <v>2016</v>
      </c>
      <c r="C819" s="180">
        <v>10365</v>
      </c>
      <c r="D819" s="181">
        <v>4.7399999999999998E-2</v>
      </c>
      <c r="E819" s="181">
        <v>5.5800000000000002E-2</v>
      </c>
      <c r="F819" s="181">
        <v>0.46710000000000002</v>
      </c>
      <c r="G819" s="181">
        <v>0.33509755085097553</v>
      </c>
      <c r="H819" s="181">
        <v>8.022000830220008E-2</v>
      </c>
      <c r="I819" s="391">
        <v>6.1747613117476133E-2</v>
      </c>
    </row>
    <row r="820" spans="2:18" ht="13.5" thickBot="1" x14ac:dyDescent="0.25">
      <c r="B820" s="755">
        <v>2017</v>
      </c>
      <c r="C820" s="180">
        <v>10358</v>
      </c>
      <c r="D820" s="181">
        <v>4.6399999999999997E-2</v>
      </c>
      <c r="E820" s="181">
        <v>5.4800000000000001E-2</v>
      </c>
      <c r="F820" s="181">
        <v>0.46500000000000002</v>
      </c>
      <c r="G820" s="181">
        <v>0.33546357290335266</v>
      </c>
      <c r="H820" s="181">
        <v>8.1407924491200476E-2</v>
      </c>
      <c r="I820" s="391">
        <v>6.3317274604267032E-2</v>
      </c>
    </row>
    <row r="821" spans="2:18" ht="13.5" thickBot="1" x14ac:dyDescent="0.25">
      <c r="B821" s="755">
        <v>2018</v>
      </c>
      <c r="C821" s="180">
        <v>10359</v>
      </c>
      <c r="D821" s="181">
        <v>4.5699999999999998E-2</v>
      </c>
      <c r="E821" s="181">
        <v>5.3699999999999998E-2</v>
      </c>
      <c r="F821" s="181">
        <v>0.46229999999999999</v>
      </c>
      <c r="G821" s="181">
        <v>0.34113098115031415</v>
      </c>
      <c r="H821" s="181">
        <v>8.158530691155147E-2</v>
      </c>
      <c r="I821" s="391">
        <v>6.1285645239246012E-2</v>
      </c>
    </row>
    <row r="822" spans="2:18" ht="13.5" thickBot="1" x14ac:dyDescent="0.25">
      <c r="B822" s="755">
        <v>2019</v>
      </c>
      <c r="C822" s="180">
        <v>11187</v>
      </c>
      <c r="D822" s="181">
        <v>4.7199999999999999E-2</v>
      </c>
      <c r="E822" s="181">
        <v>4.9099999999999998E-2</v>
      </c>
      <c r="F822" s="181">
        <v>0.4612</v>
      </c>
      <c r="G822" s="181">
        <v>0.35194853626701472</v>
      </c>
      <c r="H822" s="181">
        <v>8.1577475293678911E-2</v>
      </c>
      <c r="I822" s="391">
        <v>5.612530300205109E-2</v>
      </c>
    </row>
    <row r="823" spans="2:18" ht="13.5" thickBot="1" x14ac:dyDescent="0.25">
      <c r="B823" s="755">
        <v>2020</v>
      </c>
      <c r="C823" s="180">
        <v>9547</v>
      </c>
      <c r="D823" s="181">
        <v>4.3700000000000003E-2</v>
      </c>
      <c r="E823" s="181">
        <v>6.1800000000000001E-2</v>
      </c>
      <c r="F823" s="181">
        <v>0.44379999999999997</v>
      </c>
      <c r="G823" s="181">
        <v>0.35347588059084806</v>
      </c>
      <c r="H823" s="181">
        <v>7.747133560582585E-2</v>
      </c>
      <c r="I823" s="391">
        <v>6.3526495196777194E-2</v>
      </c>
    </row>
    <row r="824" spans="2:18" ht="13.5" thickBot="1" x14ac:dyDescent="0.25">
      <c r="B824" s="755">
        <v>2021</v>
      </c>
      <c r="C824" s="180">
        <v>9279</v>
      </c>
      <c r="D824" s="181">
        <v>3.8800000000000001E-2</v>
      </c>
      <c r="E824" s="181">
        <v>5.4199999999999998E-2</v>
      </c>
      <c r="F824" s="181">
        <v>0.45660000000000001</v>
      </c>
      <c r="G824" s="181">
        <v>0.35530115511551152</v>
      </c>
      <c r="H824" s="181">
        <v>7.3122937293729373E-2</v>
      </c>
      <c r="I824" s="391">
        <v>6.0746699669967E-2</v>
      </c>
    </row>
    <row r="825" spans="2:18" ht="13.5" thickBot="1" x14ac:dyDescent="0.25">
      <c r="B825" s="755">
        <v>2022</v>
      </c>
      <c r="C825" s="180">
        <v>10188</v>
      </c>
      <c r="D825" s="181">
        <v>4.1799999999999997E-2</v>
      </c>
      <c r="E825" s="181">
        <v>5.21E-2</v>
      </c>
      <c r="F825" s="181">
        <v>0.45129999999999998</v>
      </c>
      <c r="G825" s="181">
        <v>0.35722051999999999</v>
      </c>
      <c r="H825" s="181">
        <v>7.69002669E-2</v>
      </c>
      <c r="I825" s="391">
        <v>6.2469111399999999E-2</v>
      </c>
    </row>
    <row r="826" spans="2:18" ht="13.5" thickBot="1" x14ac:dyDescent="0.25">
      <c r="B826" s="755">
        <v>2023</v>
      </c>
      <c r="C826" s="180">
        <v>11642</v>
      </c>
      <c r="D826" s="181">
        <v>4.0500000000000001E-2</v>
      </c>
      <c r="E826" s="181">
        <v>4.8800000000000003E-2</v>
      </c>
      <c r="F826" s="181">
        <v>0.41449999999999998</v>
      </c>
      <c r="G826" s="181">
        <v>0.33989999999999998</v>
      </c>
      <c r="H826" s="181">
        <v>6.7100000000000007E-2</v>
      </c>
      <c r="I826" s="391">
        <v>0.12970000000000001</v>
      </c>
    </row>
    <row r="827" spans="2:18" x14ac:dyDescent="0.2">
      <c r="B827" s="754">
        <v>2024</v>
      </c>
      <c r="C827" s="392">
        <v>12626</v>
      </c>
      <c r="D827" s="393">
        <v>4.7199999999999999E-2</v>
      </c>
      <c r="E827" s="393">
        <v>3.8600000000000002E-2</v>
      </c>
      <c r="F827" s="393">
        <v>0.35849999999999999</v>
      </c>
      <c r="G827" s="393">
        <v>0.2868</v>
      </c>
      <c r="H827" s="393">
        <v>5.4600000000000003E-2</v>
      </c>
      <c r="I827" s="394">
        <v>0.26150000000000001</v>
      </c>
    </row>
    <row r="829" spans="2:18" ht="15.75" x14ac:dyDescent="0.25">
      <c r="B829" s="363" t="s">
        <v>847</v>
      </c>
      <c r="C829" s="103"/>
      <c r="D829" s="15"/>
      <c r="E829" s="15"/>
      <c r="F829" s="15"/>
      <c r="G829" s="15"/>
      <c r="H829" s="15"/>
      <c r="I829" s="15"/>
      <c r="J829" s="15"/>
      <c r="K829" s="104"/>
      <c r="L829" s="104"/>
      <c r="M829" s="104"/>
      <c r="N829" s="104"/>
      <c r="O829" s="104"/>
      <c r="P829" s="104"/>
      <c r="Q829" s="104"/>
      <c r="R829" s="104"/>
    </row>
    <row r="830" spans="2:18" ht="13.5" thickBot="1" x14ac:dyDescent="0.25">
      <c r="B830" s="896" t="s">
        <v>83</v>
      </c>
      <c r="C830" s="933">
        <v>2017</v>
      </c>
      <c r="D830" s="934"/>
      <c r="E830" s="915">
        <v>2018</v>
      </c>
      <c r="F830" s="934"/>
      <c r="G830" s="894">
        <v>2019</v>
      </c>
      <c r="H830" s="904"/>
      <c r="I830" s="915">
        <v>2020</v>
      </c>
      <c r="J830" s="934"/>
      <c r="K830" s="933">
        <v>2021</v>
      </c>
      <c r="L830" s="934"/>
      <c r="M830" s="894">
        <v>2022</v>
      </c>
      <c r="N830" s="904"/>
      <c r="O830" s="915">
        <v>2023</v>
      </c>
      <c r="P830" s="934"/>
      <c r="Q830" s="915">
        <v>2024</v>
      </c>
      <c r="R830" s="933"/>
    </row>
    <row r="831" spans="2:18" ht="13.5" thickBot="1" x14ac:dyDescent="0.25">
      <c r="B831" s="897"/>
      <c r="C831" s="176" t="s">
        <v>96</v>
      </c>
      <c r="D831" s="176" t="s">
        <v>30</v>
      </c>
      <c r="E831" s="176" t="s">
        <v>96</v>
      </c>
      <c r="F831" s="176" t="s">
        <v>30</v>
      </c>
      <c r="G831" s="176" t="s">
        <v>96</v>
      </c>
      <c r="H831" s="176" t="s">
        <v>30</v>
      </c>
      <c r="I831" s="176" t="s">
        <v>96</v>
      </c>
      <c r="J831" s="309" t="s">
        <v>30</v>
      </c>
      <c r="K831" s="176" t="s">
        <v>96</v>
      </c>
      <c r="L831" s="176" t="s">
        <v>30</v>
      </c>
      <c r="M831" s="176" t="s">
        <v>96</v>
      </c>
      <c r="N831" s="176" t="s">
        <v>30</v>
      </c>
      <c r="O831" s="176" t="s">
        <v>96</v>
      </c>
      <c r="P831" s="176" t="s">
        <v>30</v>
      </c>
      <c r="Q831" s="176" t="s">
        <v>96</v>
      </c>
      <c r="R831" s="309" t="s">
        <v>30</v>
      </c>
    </row>
    <row r="832" spans="2:18" ht="39" thickBot="1" x14ac:dyDescent="0.25">
      <c r="B832" s="755" t="s">
        <v>143</v>
      </c>
      <c r="C832" s="177">
        <v>223185</v>
      </c>
      <c r="D832" s="177"/>
      <c r="E832" s="177">
        <v>226638</v>
      </c>
      <c r="F832" s="177"/>
      <c r="G832" s="177">
        <v>237172</v>
      </c>
      <c r="H832" s="177"/>
      <c r="I832" s="177">
        <v>218240</v>
      </c>
      <c r="J832" s="486"/>
      <c r="K832" s="177">
        <v>238866</v>
      </c>
      <c r="L832" s="177"/>
      <c r="M832" s="177">
        <v>243846</v>
      </c>
      <c r="N832" s="177"/>
      <c r="O832" s="177">
        <v>287175</v>
      </c>
      <c r="P832" s="177"/>
      <c r="Q832" s="177">
        <v>267660</v>
      </c>
      <c r="R832" s="486"/>
    </row>
    <row r="833" spans="2:18" ht="13.5" thickBot="1" x14ac:dyDescent="0.25">
      <c r="B833" s="755" t="s">
        <v>144</v>
      </c>
      <c r="C833" s="177">
        <v>10358</v>
      </c>
      <c r="D833" s="177"/>
      <c r="E833" s="177">
        <v>10359</v>
      </c>
      <c r="F833" s="177"/>
      <c r="G833" s="177">
        <v>11187</v>
      </c>
      <c r="H833" s="177"/>
      <c r="I833" s="177">
        <v>9547</v>
      </c>
      <c r="J833" s="486"/>
      <c r="K833" s="177">
        <v>9279</v>
      </c>
      <c r="L833" s="177"/>
      <c r="M833" s="177">
        <v>10188</v>
      </c>
      <c r="N833" s="177"/>
      <c r="O833" s="177">
        <v>11642</v>
      </c>
      <c r="P833" s="177"/>
      <c r="Q833" s="177">
        <v>12626</v>
      </c>
      <c r="R833" s="486"/>
    </row>
    <row r="834" spans="2:18" ht="26.25" thickBot="1" x14ac:dyDescent="0.25">
      <c r="B834" s="755" t="s">
        <v>145</v>
      </c>
      <c r="C834" s="178"/>
      <c r="D834" s="178">
        <v>4.6409928982682529E-2</v>
      </c>
      <c r="E834" s="178"/>
      <c r="F834" s="178">
        <v>4.570725121118259E-2</v>
      </c>
      <c r="G834" s="178"/>
      <c r="H834" s="178">
        <v>4.7168299799301774E-2</v>
      </c>
      <c r="I834" s="178"/>
      <c r="J834" s="387">
        <v>4.3745417888563051E-2</v>
      </c>
      <c r="K834" s="178"/>
      <c r="L834" s="178">
        <v>3.884604757479089E-2</v>
      </c>
      <c r="M834" s="178"/>
      <c r="N834" s="178">
        <v>4.1780468000295265E-2</v>
      </c>
      <c r="O834" s="178"/>
      <c r="P834" s="178">
        <v>4.0539740576303648E-2</v>
      </c>
      <c r="Q834" s="178"/>
      <c r="R834" s="387">
        <v>4.7199999999999999E-2</v>
      </c>
    </row>
    <row r="835" spans="2:18" ht="26.25" thickBot="1" x14ac:dyDescent="0.25">
      <c r="B835" s="755" t="s">
        <v>146</v>
      </c>
      <c r="C835" s="177">
        <v>10171</v>
      </c>
      <c r="D835" s="487">
        <v>1</v>
      </c>
      <c r="E835" s="177">
        <v>10345</v>
      </c>
      <c r="F835" s="487">
        <v>1</v>
      </c>
      <c r="G835" s="177">
        <v>10726</v>
      </c>
      <c r="H835" s="487">
        <v>0.99999999999999989</v>
      </c>
      <c r="I835" s="177">
        <v>9681</v>
      </c>
      <c r="J835" s="488">
        <v>0.99999999999999989</v>
      </c>
      <c r="K835" s="177">
        <v>9696</v>
      </c>
      <c r="L835" s="487">
        <v>0.99999999999999989</v>
      </c>
      <c r="M835" s="177">
        <v>10117</v>
      </c>
      <c r="N835" s="487">
        <v>0.99999999999999989</v>
      </c>
      <c r="O835" s="177">
        <v>12023</v>
      </c>
      <c r="P835" s="487">
        <v>0.99999999999999989</v>
      </c>
      <c r="Q835" s="177">
        <v>15895</v>
      </c>
      <c r="R835" s="488">
        <v>0.99999999999999989</v>
      </c>
    </row>
    <row r="836" spans="2:18" ht="13.5" thickBot="1" x14ac:dyDescent="0.25">
      <c r="B836" s="386" t="s">
        <v>147</v>
      </c>
      <c r="C836" s="177"/>
      <c r="D836" s="178"/>
      <c r="E836" s="177"/>
      <c r="F836" s="178"/>
      <c r="G836" s="177"/>
      <c r="H836" s="178"/>
      <c r="I836" s="177"/>
      <c r="J836" s="387"/>
      <c r="K836" s="177"/>
      <c r="L836" s="178"/>
      <c r="M836" s="177"/>
      <c r="N836" s="178"/>
      <c r="O836" s="177"/>
      <c r="P836" s="178"/>
      <c r="Q836" s="177"/>
      <c r="R836" s="387"/>
    </row>
    <row r="837" spans="2:18" ht="13.5" thickBot="1" x14ac:dyDescent="0.25">
      <c r="B837" s="386" t="s">
        <v>148</v>
      </c>
      <c r="C837" s="177">
        <v>557</v>
      </c>
      <c r="D837" s="178">
        <v>5.4763543407727856E-2</v>
      </c>
      <c r="E837" s="177">
        <v>556</v>
      </c>
      <c r="F837" s="178">
        <v>5.3745770903818268E-2</v>
      </c>
      <c r="G837" s="177">
        <v>527</v>
      </c>
      <c r="H837" s="178">
        <v>4.9132947976878616E-2</v>
      </c>
      <c r="I837" s="177">
        <v>598</v>
      </c>
      <c r="J837" s="387">
        <v>6.1770478256378471E-2</v>
      </c>
      <c r="K837" s="177">
        <v>526</v>
      </c>
      <c r="L837" s="178">
        <v>5.4249174917491746E-2</v>
      </c>
      <c r="M837" s="177">
        <v>527</v>
      </c>
      <c r="N837" s="178">
        <v>5.2090540674112881E-2</v>
      </c>
      <c r="O837" s="177">
        <v>587</v>
      </c>
      <c r="P837" s="178">
        <v>4.8823089079264741E-2</v>
      </c>
      <c r="Q837" s="177">
        <v>613</v>
      </c>
      <c r="R837" s="387">
        <v>3.8600000000000002E-2</v>
      </c>
    </row>
    <row r="838" spans="2:18" ht="13.5" thickBot="1" x14ac:dyDescent="0.25">
      <c r="B838" s="386" t="s">
        <v>149</v>
      </c>
      <c r="C838" s="177">
        <v>4730</v>
      </c>
      <c r="D838" s="178">
        <v>0.46504768459345197</v>
      </c>
      <c r="E838" s="177">
        <v>4782</v>
      </c>
      <c r="F838" s="178">
        <v>0.4622522957950701</v>
      </c>
      <c r="G838" s="177">
        <v>4947</v>
      </c>
      <c r="H838" s="178">
        <v>0.46121573746037664</v>
      </c>
      <c r="I838" s="177">
        <v>4296</v>
      </c>
      <c r="J838" s="387">
        <v>0.44375581035017042</v>
      </c>
      <c r="K838" s="177">
        <v>4427</v>
      </c>
      <c r="L838" s="178">
        <v>0.45658003300330036</v>
      </c>
      <c r="M838" s="177">
        <v>4566</v>
      </c>
      <c r="N838" s="178">
        <v>0.45131956113472371</v>
      </c>
      <c r="O838" s="177">
        <v>4984</v>
      </c>
      <c r="P838" s="178">
        <v>0.41453880063212178</v>
      </c>
      <c r="Q838" s="177">
        <v>5699</v>
      </c>
      <c r="R838" s="387">
        <v>0.35849999999999999</v>
      </c>
    </row>
    <row r="839" spans="2:18" ht="13.5" thickBot="1" x14ac:dyDescent="0.25">
      <c r="B839" s="386" t="s">
        <v>150</v>
      </c>
      <c r="C839" s="177">
        <v>3412</v>
      </c>
      <c r="D839" s="178">
        <v>0.33546357290335266</v>
      </c>
      <c r="E839" s="177">
        <v>3529</v>
      </c>
      <c r="F839" s="178">
        <v>0.34113098115031415</v>
      </c>
      <c r="G839" s="177">
        <v>3775</v>
      </c>
      <c r="H839" s="178">
        <v>0.35194853626701472</v>
      </c>
      <c r="I839" s="177">
        <v>3422</v>
      </c>
      <c r="J839" s="387">
        <v>0.35347588059084806</v>
      </c>
      <c r="K839" s="177">
        <v>3445</v>
      </c>
      <c r="L839" s="178">
        <v>0.35530115511551152</v>
      </c>
      <c r="M839" s="177">
        <v>3614</v>
      </c>
      <c r="N839" s="178">
        <v>0.35722051991697146</v>
      </c>
      <c r="O839" s="177">
        <v>4086</v>
      </c>
      <c r="P839" s="178">
        <v>0.33984862347167927</v>
      </c>
      <c r="Q839" s="177">
        <v>4559</v>
      </c>
      <c r="R839" s="387">
        <v>0.2868</v>
      </c>
    </row>
    <row r="840" spans="2:18" ht="13.5" thickBot="1" x14ac:dyDescent="0.25">
      <c r="B840" s="386" t="s">
        <v>151</v>
      </c>
      <c r="C840" s="177">
        <v>828</v>
      </c>
      <c r="D840" s="178">
        <v>8.1407924491200476E-2</v>
      </c>
      <c r="E840" s="177">
        <v>844</v>
      </c>
      <c r="F840" s="178">
        <v>8.158530691155147E-2</v>
      </c>
      <c r="G840" s="177">
        <v>875</v>
      </c>
      <c r="H840" s="178">
        <v>8.1577475293678911E-2</v>
      </c>
      <c r="I840" s="177">
        <v>750</v>
      </c>
      <c r="J840" s="387">
        <v>7.747133560582585E-2</v>
      </c>
      <c r="K840" s="177">
        <v>709</v>
      </c>
      <c r="L840" s="178">
        <v>7.3122937293729373E-2</v>
      </c>
      <c r="M840" s="177">
        <v>778</v>
      </c>
      <c r="N840" s="178">
        <v>7.6900266877532861E-2</v>
      </c>
      <c r="O840" s="177">
        <v>807</v>
      </c>
      <c r="P840" s="178">
        <v>6.712135074440656E-2</v>
      </c>
      <c r="Q840" s="177">
        <v>868</v>
      </c>
      <c r="R840" s="387">
        <v>5.4600000000000003E-2</v>
      </c>
    </row>
    <row r="841" spans="2:18" x14ac:dyDescent="0.2">
      <c r="B841" s="388" t="s">
        <v>152</v>
      </c>
      <c r="C841" s="214">
        <v>644</v>
      </c>
      <c r="D841" s="389">
        <v>6.3317274604267032E-2</v>
      </c>
      <c r="E841" s="214">
        <v>634</v>
      </c>
      <c r="F841" s="389">
        <v>6.1285645239246012E-2</v>
      </c>
      <c r="G841" s="214">
        <v>602</v>
      </c>
      <c r="H841" s="389">
        <v>5.612530300205109E-2</v>
      </c>
      <c r="I841" s="214">
        <v>615</v>
      </c>
      <c r="J841" s="390">
        <v>6.3526495196777194E-2</v>
      </c>
      <c r="K841" s="214">
        <v>589</v>
      </c>
      <c r="L841" s="389">
        <v>6.0746699669967E-2</v>
      </c>
      <c r="M841" s="214">
        <v>632</v>
      </c>
      <c r="N841" s="389">
        <v>6.2469111396659088E-2</v>
      </c>
      <c r="O841" s="214">
        <v>1559</v>
      </c>
      <c r="P841" s="389">
        <v>0.12966813607252767</v>
      </c>
      <c r="Q841" s="214">
        <v>4156</v>
      </c>
      <c r="R841" s="390">
        <v>0.26150000000000001</v>
      </c>
    </row>
    <row r="842" spans="2:18" ht="15" x14ac:dyDescent="0.25">
      <c r="B842" s="808" t="s">
        <v>153</v>
      </c>
    </row>
    <row r="844" spans="2:18" x14ac:dyDescent="0.2">
      <c r="D844" s="11"/>
      <c r="F844" s="11"/>
    </row>
    <row r="845" spans="2:18" x14ac:dyDescent="0.2">
      <c r="D845" s="11"/>
      <c r="F845" s="11"/>
    </row>
    <row r="846" spans="2:18" x14ac:dyDescent="0.2">
      <c r="D846" s="11"/>
      <c r="F846" s="11"/>
    </row>
    <row r="847" spans="2:18" x14ac:dyDescent="0.2">
      <c r="D847" s="11"/>
      <c r="F847" s="11"/>
    </row>
    <row r="848" spans="2:18" x14ac:dyDescent="0.2">
      <c r="D848" s="11"/>
      <c r="F848" s="11"/>
    </row>
    <row r="849" s="11" customFormat="1" x14ac:dyDescent="0.2"/>
    <row r="850" s="11" customFormat="1" x14ac:dyDescent="0.2"/>
    <row r="851" s="11" customFormat="1" x14ac:dyDescent="0.2"/>
    <row r="852" s="11" customFormat="1" x14ac:dyDescent="0.2"/>
    <row r="853" s="11" customFormat="1" x14ac:dyDescent="0.2"/>
    <row r="854" s="11" customFormat="1" x14ac:dyDescent="0.2"/>
    <row r="855" s="11" customFormat="1" x14ac:dyDescent="0.2"/>
    <row r="856" s="11" customFormat="1" x14ac:dyDescent="0.2"/>
    <row r="857" s="11" customFormat="1" x14ac:dyDescent="0.2"/>
    <row r="858" s="11" customFormat="1" x14ac:dyDescent="0.2"/>
    <row r="859" s="11" customFormat="1" x14ac:dyDescent="0.2"/>
    <row r="860" s="11" customFormat="1" x14ac:dyDescent="0.2"/>
    <row r="861" s="11" customFormat="1" x14ac:dyDescent="0.2"/>
    <row r="862" s="11" customFormat="1" x14ac:dyDescent="0.2"/>
    <row r="863" s="11" customFormat="1" x14ac:dyDescent="0.2"/>
    <row r="864" s="11" customFormat="1" x14ac:dyDescent="0.2"/>
    <row r="865" s="11" customFormat="1" x14ac:dyDescent="0.2"/>
    <row r="866" s="11" customFormat="1" x14ac:dyDescent="0.2"/>
    <row r="867" s="11" customFormat="1" x14ac:dyDescent="0.2"/>
    <row r="868" s="11" customFormat="1" x14ac:dyDescent="0.2"/>
    <row r="869" s="11" customFormat="1" x14ac:dyDescent="0.2"/>
    <row r="870" s="11" customFormat="1" x14ac:dyDescent="0.2"/>
    <row r="871" s="11" customFormat="1" x14ac:dyDescent="0.2"/>
    <row r="872" s="11" customFormat="1" x14ac:dyDescent="0.2"/>
    <row r="873" s="11" customFormat="1" x14ac:dyDescent="0.2"/>
    <row r="874" s="11" customFormat="1" x14ac:dyDescent="0.2"/>
    <row r="875" s="11" customFormat="1" x14ac:dyDescent="0.2"/>
    <row r="876" s="11" customFormat="1" x14ac:dyDescent="0.2"/>
    <row r="877" s="11" customFormat="1" x14ac:dyDescent="0.2"/>
    <row r="878" s="11" customFormat="1" x14ac:dyDescent="0.2"/>
    <row r="879" s="11" customFormat="1" x14ac:dyDescent="0.2"/>
    <row r="880" s="11" customFormat="1" x14ac:dyDescent="0.2"/>
    <row r="881" s="11" customFormat="1" x14ac:dyDescent="0.2"/>
    <row r="882" s="11" customFormat="1" x14ac:dyDescent="0.2"/>
    <row r="883" s="11" customFormat="1" x14ac:dyDescent="0.2"/>
    <row r="884" s="11" customFormat="1" x14ac:dyDescent="0.2"/>
    <row r="885" s="11" customFormat="1" x14ac:dyDescent="0.2"/>
    <row r="886" s="11" customFormat="1" x14ac:dyDescent="0.2"/>
    <row r="887" s="11" customFormat="1" x14ac:dyDescent="0.2"/>
    <row r="888" s="11" customFormat="1" x14ac:dyDescent="0.2"/>
  </sheetData>
  <mergeCells count="52">
    <mergeCell ref="K830:L830"/>
    <mergeCell ref="M830:N830"/>
    <mergeCell ref="O830:P830"/>
    <mergeCell ref="Q830:R830"/>
    <mergeCell ref="B830:B831"/>
    <mergeCell ref="C830:D830"/>
    <mergeCell ref="E830:F830"/>
    <mergeCell ref="G830:H830"/>
    <mergeCell ref="I830:J830"/>
    <mergeCell ref="B804:B805"/>
    <mergeCell ref="C804:E804"/>
    <mergeCell ref="B768:B769"/>
    <mergeCell ref="C768:E768"/>
    <mergeCell ref="B780:B781"/>
    <mergeCell ref="C780:E780"/>
    <mergeCell ref="B792:B793"/>
    <mergeCell ref="C792:E792"/>
    <mergeCell ref="B744:B745"/>
    <mergeCell ref="C744:E744"/>
    <mergeCell ref="B756:B757"/>
    <mergeCell ref="C756:E756"/>
    <mergeCell ref="B720:B721"/>
    <mergeCell ref="C720:E720"/>
    <mergeCell ref="B732:B733"/>
    <mergeCell ref="C732:E732"/>
    <mergeCell ref="B681:E681"/>
    <mergeCell ref="B708:B709"/>
    <mergeCell ref="C708:E708"/>
    <mergeCell ref="B684:B685"/>
    <mergeCell ref="C684:E684"/>
    <mergeCell ref="B696:B697"/>
    <mergeCell ref="C696:E696"/>
    <mergeCell ref="B676:E676"/>
    <mergeCell ref="B677:E677"/>
    <mergeCell ref="B678:E678"/>
    <mergeCell ref="B679:E679"/>
    <mergeCell ref="B680:E680"/>
    <mergeCell ref="F673:F674"/>
    <mergeCell ref="G673:G674"/>
    <mergeCell ref="H673:H674"/>
    <mergeCell ref="I673:I674"/>
    <mergeCell ref="B675:E675"/>
    <mergeCell ref="B251:B253"/>
    <mergeCell ref="B610:B612"/>
    <mergeCell ref="C610:C612"/>
    <mergeCell ref="D610:D612"/>
    <mergeCell ref="B673:E674"/>
    <mergeCell ref="B238:C238"/>
    <mergeCell ref="B239:B241"/>
    <mergeCell ref="B242:B244"/>
    <mergeCell ref="B245:B247"/>
    <mergeCell ref="B248:B250"/>
  </mergeCells>
  <pageMargins left="0.7" right="0.7" top="0.78740157499999996" bottom="0.78740157499999996" header="0.3" footer="0.3"/>
  <pageSetup paperSize="9" fitToHeight="0" orientation="portrait" verticalDpi="597"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2:O316"/>
  <sheetViews>
    <sheetView topLeftCell="A262" zoomScaleNormal="100" workbookViewId="0">
      <selection activeCell="E275" sqref="E275"/>
    </sheetView>
  </sheetViews>
  <sheetFormatPr baseColWidth="10" defaultColWidth="11.42578125" defaultRowHeight="15" x14ac:dyDescent="0.25"/>
  <cols>
    <col min="1" max="1" width="3.42578125" style="69" customWidth="1"/>
    <col min="2" max="2" width="22" style="69" customWidth="1"/>
    <col min="3" max="3" width="22.140625" style="69" customWidth="1"/>
    <col min="4" max="4" width="21.42578125" style="69" customWidth="1"/>
    <col min="5" max="5" width="25.42578125" style="69" customWidth="1"/>
    <col min="6" max="6" width="15.85546875" style="69" customWidth="1"/>
    <col min="7" max="7" width="13.5703125" style="69" customWidth="1"/>
    <col min="8" max="8" width="14.42578125" style="69" customWidth="1"/>
    <col min="9" max="9" width="13.42578125" style="69" customWidth="1"/>
    <col min="10" max="10" width="13.140625" style="69" customWidth="1"/>
    <col min="11" max="11" width="13.42578125" style="69" customWidth="1"/>
    <col min="12" max="13" width="13.140625" style="69" customWidth="1"/>
    <col min="14" max="14" width="12.42578125" style="69" customWidth="1"/>
    <col min="15" max="15" width="15.42578125" style="69" customWidth="1"/>
    <col min="16" max="16384" width="11.42578125" style="69"/>
  </cols>
  <sheetData>
    <row r="2" spans="2:15" x14ac:dyDescent="0.25">
      <c r="B2" s="70" t="s">
        <v>1220</v>
      </c>
      <c r="C2" s="70"/>
      <c r="I2" s="11"/>
      <c r="J2" s="11"/>
      <c r="K2" s="11"/>
      <c r="L2" s="11"/>
      <c r="M2" s="11"/>
      <c r="N2" s="11"/>
      <c r="O2" s="11"/>
    </row>
    <row r="3" spans="2:15" ht="15.75" thickBot="1" x14ac:dyDescent="0.3">
      <c r="B3" s="751" t="s">
        <v>97</v>
      </c>
      <c r="C3" s="756" t="s">
        <v>355</v>
      </c>
      <c r="D3" s="756" t="s">
        <v>356</v>
      </c>
      <c r="E3" s="756" t="s">
        <v>360</v>
      </c>
      <c r="F3" s="756" t="s">
        <v>357</v>
      </c>
      <c r="G3" s="752" t="s">
        <v>90</v>
      </c>
      <c r="H3" s="757" t="s">
        <v>358</v>
      </c>
      <c r="I3" s="11"/>
      <c r="J3" s="11"/>
      <c r="K3" s="11"/>
      <c r="L3" s="11"/>
      <c r="M3" s="11"/>
      <c r="N3" s="11"/>
      <c r="O3" s="11"/>
    </row>
    <row r="4" spans="2:15" ht="15.75" thickBot="1" x14ac:dyDescent="0.3">
      <c r="B4" s="165" t="s">
        <v>132</v>
      </c>
      <c r="C4" s="199">
        <v>58</v>
      </c>
      <c r="D4" s="199">
        <v>4</v>
      </c>
      <c r="E4" s="199">
        <v>29</v>
      </c>
      <c r="F4" s="199">
        <v>27</v>
      </c>
      <c r="G4" s="199">
        <v>118</v>
      </c>
      <c r="H4" s="452">
        <v>2.23E-2</v>
      </c>
      <c r="I4" s="11"/>
      <c r="J4" s="11"/>
      <c r="K4" s="11"/>
      <c r="L4" s="11"/>
      <c r="M4" s="11"/>
      <c r="N4" s="11"/>
      <c r="O4" s="11"/>
    </row>
    <row r="5" spans="2:15" ht="15.75" thickBot="1" x14ac:dyDescent="0.3">
      <c r="B5" s="165" t="s">
        <v>133</v>
      </c>
      <c r="C5" s="199">
        <v>181</v>
      </c>
      <c r="D5" s="199">
        <v>15</v>
      </c>
      <c r="E5" s="199">
        <v>70</v>
      </c>
      <c r="F5" s="199">
        <v>88</v>
      </c>
      <c r="G5" s="199">
        <v>354</v>
      </c>
      <c r="H5" s="452">
        <v>6.6799999999999998E-2</v>
      </c>
      <c r="I5" s="11"/>
      <c r="J5" s="11"/>
      <c r="K5" s="11"/>
      <c r="L5" s="11"/>
      <c r="M5" s="11"/>
      <c r="N5" s="11"/>
      <c r="O5" s="11"/>
    </row>
    <row r="6" spans="2:15" ht="15.75" thickBot="1" x14ac:dyDescent="0.3">
      <c r="B6" s="165" t="s">
        <v>134</v>
      </c>
      <c r="C6" s="199">
        <v>718</v>
      </c>
      <c r="D6" s="199">
        <v>34</v>
      </c>
      <c r="E6" s="199">
        <v>226</v>
      </c>
      <c r="F6" s="199">
        <v>494</v>
      </c>
      <c r="G6" s="199">
        <v>1472</v>
      </c>
      <c r="H6" s="452">
        <v>0.27789999999999998</v>
      </c>
      <c r="I6" s="11"/>
      <c r="J6" s="11"/>
      <c r="K6" s="11"/>
      <c r="L6" s="11"/>
      <c r="M6" s="11"/>
      <c r="N6" s="11"/>
      <c r="O6" s="11"/>
    </row>
    <row r="7" spans="2:15" ht="15.75" thickBot="1" x14ac:dyDescent="0.3">
      <c r="B7" s="165" t="s">
        <v>135</v>
      </c>
      <c r="C7" s="199">
        <v>359</v>
      </c>
      <c r="D7" s="199">
        <v>35</v>
      </c>
      <c r="E7" s="199">
        <v>149</v>
      </c>
      <c r="F7" s="199">
        <v>302</v>
      </c>
      <c r="G7" s="199">
        <v>845</v>
      </c>
      <c r="H7" s="452">
        <v>0.1595</v>
      </c>
      <c r="I7" s="11"/>
      <c r="J7" s="11"/>
      <c r="K7" s="11"/>
      <c r="L7" s="11"/>
      <c r="M7" s="11"/>
      <c r="N7" s="11"/>
      <c r="O7" s="11"/>
    </row>
    <row r="8" spans="2:15" ht="15.75" thickBot="1" x14ac:dyDescent="0.3">
      <c r="B8" s="165" t="s">
        <v>136</v>
      </c>
      <c r="C8" s="199">
        <v>87</v>
      </c>
      <c r="D8" s="199">
        <v>17</v>
      </c>
      <c r="E8" s="199">
        <v>42</v>
      </c>
      <c r="F8" s="199">
        <v>82</v>
      </c>
      <c r="G8" s="199">
        <v>228</v>
      </c>
      <c r="H8" s="452">
        <v>4.2999999999999997E-2</v>
      </c>
      <c r="I8" s="11"/>
      <c r="J8" s="11"/>
      <c r="K8" s="11"/>
      <c r="L8" s="11"/>
      <c r="M8" s="11"/>
      <c r="N8" s="11"/>
      <c r="O8" s="11"/>
    </row>
    <row r="9" spans="2:15" ht="15.75" thickBot="1" x14ac:dyDescent="0.3">
      <c r="B9" s="165" t="s">
        <v>137</v>
      </c>
      <c r="C9" s="199">
        <v>383</v>
      </c>
      <c r="D9" s="199">
        <v>34</v>
      </c>
      <c r="E9" s="199">
        <v>181</v>
      </c>
      <c r="F9" s="199">
        <v>213</v>
      </c>
      <c r="G9" s="199">
        <v>811</v>
      </c>
      <c r="H9" s="452">
        <v>0.15310000000000001</v>
      </c>
      <c r="I9" s="11"/>
      <c r="J9" s="11"/>
      <c r="K9" s="11"/>
      <c r="L9" s="11"/>
      <c r="M9" s="11"/>
      <c r="N9" s="11"/>
      <c r="O9" s="11"/>
    </row>
    <row r="10" spans="2:15" ht="15.75" thickBot="1" x14ac:dyDescent="0.3">
      <c r="B10" s="165" t="s">
        <v>24</v>
      </c>
      <c r="C10" s="199">
        <v>164</v>
      </c>
      <c r="D10" s="199">
        <v>20</v>
      </c>
      <c r="E10" s="199">
        <v>107</v>
      </c>
      <c r="F10" s="199">
        <v>92</v>
      </c>
      <c r="G10" s="199">
        <v>383</v>
      </c>
      <c r="H10" s="452">
        <v>7.2300000000000003E-2</v>
      </c>
      <c r="I10" s="11"/>
      <c r="J10" s="11"/>
      <c r="K10" s="11"/>
      <c r="L10" s="11"/>
      <c r="M10" s="11"/>
      <c r="N10" s="11"/>
      <c r="O10" s="11"/>
    </row>
    <row r="11" spans="2:15" ht="15.75" thickBot="1" x14ac:dyDescent="0.3">
      <c r="B11" s="165" t="s">
        <v>138</v>
      </c>
      <c r="C11" s="199">
        <v>96</v>
      </c>
      <c r="D11" s="199">
        <v>6</v>
      </c>
      <c r="E11" s="199">
        <v>42</v>
      </c>
      <c r="F11" s="199">
        <v>99</v>
      </c>
      <c r="G11" s="199">
        <v>243</v>
      </c>
      <c r="H11" s="452">
        <v>4.5900000000000003E-2</v>
      </c>
      <c r="I11" s="11"/>
      <c r="J11" s="11"/>
      <c r="K11" s="11"/>
      <c r="L11" s="11"/>
      <c r="M11" s="11"/>
      <c r="N11" s="11"/>
      <c r="O11" s="11"/>
    </row>
    <row r="12" spans="2:15" ht="15.75" thickBot="1" x14ac:dyDescent="0.3">
      <c r="B12" s="165" t="s">
        <v>26</v>
      </c>
      <c r="C12" s="199">
        <v>362</v>
      </c>
      <c r="D12" s="199">
        <v>14</v>
      </c>
      <c r="E12" s="199">
        <v>139</v>
      </c>
      <c r="F12" s="199">
        <v>318</v>
      </c>
      <c r="G12" s="199">
        <v>833</v>
      </c>
      <c r="H12" s="452">
        <v>0.1573</v>
      </c>
      <c r="I12" s="11"/>
      <c r="J12" s="11"/>
      <c r="K12" s="11"/>
      <c r="L12" s="11"/>
      <c r="M12" s="11"/>
      <c r="N12" s="11"/>
      <c r="O12" s="11"/>
    </row>
    <row r="13" spans="2:15" ht="15.75" thickBot="1" x14ac:dyDescent="0.3">
      <c r="B13" s="165" t="s">
        <v>172</v>
      </c>
      <c r="C13" s="199">
        <v>1</v>
      </c>
      <c r="D13" s="199">
        <v>0</v>
      </c>
      <c r="E13" s="199">
        <v>4</v>
      </c>
      <c r="F13" s="199">
        <v>5</v>
      </c>
      <c r="G13" s="199">
        <v>10</v>
      </c>
      <c r="H13" s="452">
        <v>1.9E-3</v>
      </c>
      <c r="I13" s="11"/>
      <c r="J13" s="11"/>
      <c r="K13" s="11"/>
      <c r="L13" s="11"/>
      <c r="M13" s="11"/>
      <c r="N13" s="11"/>
      <c r="O13" s="11"/>
    </row>
    <row r="14" spans="2:15" x14ac:dyDescent="0.25">
      <c r="B14" s="758" t="s">
        <v>359</v>
      </c>
      <c r="C14" s="235">
        <v>0.45479999999999998</v>
      </c>
      <c r="D14" s="235">
        <v>3.3799999999999997E-2</v>
      </c>
      <c r="E14" s="235">
        <v>0.1867</v>
      </c>
      <c r="F14" s="235">
        <v>0.32469999999999999</v>
      </c>
      <c r="G14" s="235"/>
      <c r="H14" s="453">
        <v>1</v>
      </c>
      <c r="I14" s="11"/>
      <c r="J14" s="11"/>
      <c r="K14" s="11"/>
      <c r="L14" s="11"/>
      <c r="M14" s="11"/>
      <c r="N14" s="11"/>
      <c r="O14" s="11"/>
    </row>
    <row r="15" spans="2:15" x14ac:dyDescent="0.25">
      <c r="B15" s="809" t="s">
        <v>679</v>
      </c>
      <c r="I15" s="11"/>
      <c r="J15" s="11"/>
      <c r="K15" s="11"/>
      <c r="L15" s="11"/>
      <c r="M15" s="11"/>
      <c r="N15" s="11"/>
      <c r="O15" s="11"/>
    </row>
    <row r="16" spans="2:15" x14ac:dyDescent="0.25">
      <c r="B16" s="11"/>
      <c r="C16" s="11"/>
      <c r="D16" s="14"/>
      <c r="E16" s="11"/>
      <c r="F16" s="14"/>
      <c r="G16" s="11"/>
      <c r="H16" s="11"/>
      <c r="I16" s="11"/>
      <c r="J16" s="11"/>
      <c r="K16" s="11"/>
      <c r="L16" s="11"/>
      <c r="M16" s="11"/>
      <c r="N16" s="11"/>
      <c r="O16" s="11"/>
    </row>
    <row r="17" spans="2:7" x14ac:dyDescent="0.25">
      <c r="B17" s="70" t="s">
        <v>848</v>
      </c>
      <c r="C17" s="70"/>
    </row>
    <row r="18" spans="2:7" ht="26.25" thickBot="1" x14ac:dyDescent="0.3">
      <c r="B18" s="751" t="s">
        <v>361</v>
      </c>
      <c r="C18" s="756" t="s">
        <v>363</v>
      </c>
      <c r="D18" s="756" t="s">
        <v>355</v>
      </c>
      <c r="E18" s="756" t="s">
        <v>356</v>
      </c>
      <c r="F18" s="756" t="s">
        <v>360</v>
      </c>
      <c r="G18" s="315" t="s">
        <v>357</v>
      </c>
    </row>
    <row r="19" spans="2:7" ht="15.75" thickBot="1" x14ac:dyDescent="0.3">
      <c r="B19" s="165" t="s">
        <v>38</v>
      </c>
      <c r="C19" s="202">
        <v>1665199.73</v>
      </c>
      <c r="D19" s="202">
        <v>538169.68000000005</v>
      </c>
      <c r="E19" s="202">
        <v>30648.55</v>
      </c>
      <c r="F19" s="202">
        <v>237802.52</v>
      </c>
      <c r="G19" s="458">
        <v>858578.98</v>
      </c>
    </row>
    <row r="20" spans="2:7" ht="15.75" thickBot="1" x14ac:dyDescent="0.3">
      <c r="B20" s="165" t="s">
        <v>39</v>
      </c>
      <c r="C20" s="202">
        <v>1630660.95</v>
      </c>
      <c r="D20" s="202">
        <v>519260.27</v>
      </c>
      <c r="E20" s="202">
        <v>29606.17</v>
      </c>
      <c r="F20" s="202">
        <v>223033.14</v>
      </c>
      <c r="G20" s="458">
        <v>858761.37</v>
      </c>
    </row>
    <row r="21" spans="2:7" ht="15.75" thickBot="1" x14ac:dyDescent="0.3">
      <c r="B21" s="165" t="s">
        <v>40</v>
      </c>
      <c r="C21" s="202">
        <v>1577811.61</v>
      </c>
      <c r="D21" s="202">
        <v>501885.83</v>
      </c>
      <c r="E21" s="202">
        <v>29068.02</v>
      </c>
      <c r="F21" s="202">
        <v>216895.24</v>
      </c>
      <c r="G21" s="458">
        <v>829962.52</v>
      </c>
    </row>
    <row r="22" spans="2:7" ht="15.75" thickBot="1" x14ac:dyDescent="0.3">
      <c r="B22" s="165" t="s">
        <v>41</v>
      </c>
      <c r="C22" s="202">
        <v>1754335.29</v>
      </c>
      <c r="D22" s="202">
        <v>564318.79</v>
      </c>
      <c r="E22" s="202">
        <v>44316.28</v>
      </c>
      <c r="F22" s="202">
        <v>229638.43</v>
      </c>
      <c r="G22" s="458">
        <v>916061.79</v>
      </c>
    </row>
    <row r="23" spans="2:7" ht="15.75" thickBot="1" x14ac:dyDescent="0.3">
      <c r="B23" s="165" t="s">
        <v>42</v>
      </c>
      <c r="C23" s="202">
        <v>1757228.3</v>
      </c>
      <c r="D23" s="202">
        <v>595221.69999999995</v>
      </c>
      <c r="E23" s="202">
        <v>35284.11</v>
      </c>
      <c r="F23" s="202">
        <v>237007.89</v>
      </c>
      <c r="G23" s="458">
        <v>889714.6</v>
      </c>
    </row>
    <row r="24" spans="2:7" ht="15.75" thickBot="1" x14ac:dyDescent="0.3">
      <c r="B24" s="165" t="s">
        <v>43</v>
      </c>
      <c r="C24" s="202">
        <v>1909938.49</v>
      </c>
      <c r="D24" s="202">
        <v>621082.24</v>
      </c>
      <c r="E24" s="202">
        <v>35194.04</v>
      </c>
      <c r="F24" s="202">
        <v>282192.57</v>
      </c>
      <c r="G24" s="458">
        <v>971469.64</v>
      </c>
    </row>
    <row r="25" spans="2:7" ht="15.75" thickBot="1" x14ac:dyDescent="0.3">
      <c r="B25" s="165" t="s">
        <v>44</v>
      </c>
      <c r="C25" s="202">
        <v>1897455.74</v>
      </c>
      <c r="D25" s="202">
        <v>601716.42000000004</v>
      </c>
      <c r="E25" s="202">
        <v>38171.879999999997</v>
      </c>
      <c r="F25" s="202">
        <v>294216.96999999997</v>
      </c>
      <c r="G25" s="458">
        <v>963350.47</v>
      </c>
    </row>
    <row r="26" spans="2:7" ht="15.75" thickBot="1" x14ac:dyDescent="0.3">
      <c r="B26" s="165" t="s">
        <v>45</v>
      </c>
      <c r="C26" s="202">
        <v>2064673.09</v>
      </c>
      <c r="D26" s="202">
        <v>681436.15</v>
      </c>
      <c r="E26" s="202">
        <v>34494.120000000003</v>
      </c>
      <c r="F26" s="202">
        <v>318441.75</v>
      </c>
      <c r="G26" s="458">
        <v>1030301.07</v>
      </c>
    </row>
    <row r="27" spans="2:7" ht="15.75" thickBot="1" x14ac:dyDescent="0.3">
      <c r="B27" s="165" t="s">
        <v>46</v>
      </c>
      <c r="C27" s="202">
        <v>2040712.77</v>
      </c>
      <c r="D27" s="202">
        <v>682429.38</v>
      </c>
      <c r="E27" s="202">
        <v>24650.71</v>
      </c>
      <c r="F27" s="202">
        <v>296079.78000000003</v>
      </c>
      <c r="G27" s="458">
        <v>1037552.9</v>
      </c>
    </row>
    <row r="28" spans="2:7" ht="15.75" thickBot="1" x14ac:dyDescent="0.3">
      <c r="B28" s="165" t="s">
        <v>47</v>
      </c>
      <c r="C28" s="202">
        <v>1985244.52</v>
      </c>
      <c r="D28" s="202">
        <v>637884.06999999995</v>
      </c>
      <c r="E28" s="202">
        <v>29351.42</v>
      </c>
      <c r="F28" s="202">
        <v>271353.08</v>
      </c>
      <c r="G28" s="458">
        <v>1046655.95</v>
      </c>
    </row>
    <row r="29" spans="2:7" ht="15.75" thickBot="1" x14ac:dyDescent="0.3">
      <c r="B29" s="165" t="s">
        <v>48</v>
      </c>
      <c r="C29" s="202">
        <v>2022148.63</v>
      </c>
      <c r="D29" s="202">
        <v>600792.89</v>
      </c>
      <c r="E29" s="202">
        <v>36226.44</v>
      </c>
      <c r="F29" s="202">
        <v>269196.36</v>
      </c>
      <c r="G29" s="458">
        <v>1115932.94</v>
      </c>
    </row>
    <row r="30" spans="2:7" ht="15.75" thickBot="1" x14ac:dyDescent="0.3">
      <c r="B30" s="165" t="s">
        <v>49</v>
      </c>
      <c r="C30" s="202">
        <v>1905337.24</v>
      </c>
      <c r="D30" s="202">
        <v>547986.18000000005</v>
      </c>
      <c r="E30" s="202">
        <v>33261.589999999997</v>
      </c>
      <c r="F30" s="202">
        <v>259768.38</v>
      </c>
      <c r="G30" s="458">
        <v>1064321.0900000001</v>
      </c>
    </row>
    <row r="31" spans="2:7" x14ac:dyDescent="0.25">
      <c r="B31" s="238" t="s">
        <v>90</v>
      </c>
      <c r="C31" s="203">
        <f>SUM(C19:C30)</f>
        <v>22210746.359999996</v>
      </c>
      <c r="D31" s="203">
        <v>7092183.5999999996</v>
      </c>
      <c r="E31" s="203">
        <v>400273.33</v>
      </c>
      <c r="F31" s="203">
        <v>3135626.11</v>
      </c>
      <c r="G31" s="459">
        <v>11582663.32</v>
      </c>
    </row>
    <row r="32" spans="2:7" x14ac:dyDescent="0.25">
      <c r="B32" s="239" t="s">
        <v>359</v>
      </c>
      <c r="C32" s="460">
        <v>1</v>
      </c>
      <c r="D32" s="460">
        <f>D31/C31</f>
        <v>0.3193131597222022</v>
      </c>
      <c r="E32" s="460">
        <f>E31/C31</f>
        <v>1.8021606456272193E-2</v>
      </c>
      <c r="F32" s="460">
        <f>F31/C31</f>
        <v>0.14117608022605865</v>
      </c>
      <c r="G32" s="461">
        <f>G31/C31</f>
        <v>0.5214891535954671</v>
      </c>
    </row>
    <row r="34" spans="2:15" x14ac:dyDescent="0.25">
      <c r="B34" s="77" t="s">
        <v>849</v>
      </c>
      <c r="C34" s="77"/>
    </row>
    <row r="35" spans="2:15" ht="15.75" thickBot="1" x14ac:dyDescent="0.3">
      <c r="B35" s="751"/>
      <c r="C35" s="751" t="s">
        <v>365</v>
      </c>
      <c r="D35" s="756" t="s">
        <v>39</v>
      </c>
      <c r="E35" s="756" t="s">
        <v>40</v>
      </c>
      <c r="F35" s="756" t="s">
        <v>41</v>
      </c>
      <c r="G35" s="756" t="s">
        <v>42</v>
      </c>
      <c r="H35" s="756" t="s">
        <v>43</v>
      </c>
      <c r="I35" s="756" t="s">
        <v>44</v>
      </c>
      <c r="J35" s="756" t="s">
        <v>45</v>
      </c>
      <c r="K35" s="756" t="s">
        <v>46</v>
      </c>
      <c r="L35" s="756" t="s">
        <v>47</v>
      </c>
      <c r="M35" s="756" t="s">
        <v>48</v>
      </c>
      <c r="N35" s="756" t="s">
        <v>49</v>
      </c>
      <c r="O35" s="315" t="s">
        <v>168</v>
      </c>
    </row>
    <row r="36" spans="2:15" ht="15.75" thickBot="1" x14ac:dyDescent="0.3">
      <c r="B36" s="165" t="s">
        <v>132</v>
      </c>
      <c r="C36" s="202">
        <v>36641.85</v>
      </c>
      <c r="D36" s="202">
        <v>43653.16</v>
      </c>
      <c r="E36" s="202">
        <v>37532.85</v>
      </c>
      <c r="F36" s="202">
        <v>34128.19</v>
      </c>
      <c r="G36" s="202">
        <v>37203.370000000003</v>
      </c>
      <c r="H36" s="202">
        <v>33195.480000000003</v>
      </c>
      <c r="I36" s="202">
        <v>33627.599999999999</v>
      </c>
      <c r="J36" s="202">
        <v>38907.86</v>
      </c>
      <c r="K36" s="202">
        <v>35363.15</v>
      </c>
      <c r="L36" s="202">
        <v>30718.36</v>
      </c>
      <c r="M36" s="202">
        <v>28198.28</v>
      </c>
      <c r="N36" s="202">
        <v>26389.8</v>
      </c>
      <c r="O36" s="458">
        <v>415559.95</v>
      </c>
    </row>
    <row r="37" spans="2:15" ht="15.75" thickBot="1" x14ac:dyDescent="0.3">
      <c r="B37" s="165" t="s">
        <v>364</v>
      </c>
      <c r="C37" s="202">
        <v>107815.57</v>
      </c>
      <c r="D37" s="202">
        <v>100349.29</v>
      </c>
      <c r="E37" s="202">
        <v>100520.37</v>
      </c>
      <c r="F37" s="202">
        <v>125540.52</v>
      </c>
      <c r="G37" s="202">
        <v>119259.16</v>
      </c>
      <c r="H37" s="202">
        <v>130624.87</v>
      </c>
      <c r="I37" s="202">
        <v>128305.54</v>
      </c>
      <c r="J37" s="202">
        <v>131136.67000000001</v>
      </c>
      <c r="K37" s="202">
        <v>130996.62</v>
      </c>
      <c r="L37" s="202">
        <v>134257.85999999999</v>
      </c>
      <c r="M37" s="202">
        <v>139193.29999999999</v>
      </c>
      <c r="N37" s="202">
        <v>123409.01</v>
      </c>
      <c r="O37" s="458">
        <v>1471408.7800000003</v>
      </c>
    </row>
    <row r="38" spans="2:15" ht="15.75" thickBot="1" x14ac:dyDescent="0.3">
      <c r="B38" s="165" t="s">
        <v>134</v>
      </c>
      <c r="C38" s="202">
        <v>463235.05</v>
      </c>
      <c r="D38" s="202">
        <v>460771.42</v>
      </c>
      <c r="E38" s="202">
        <v>444856.23</v>
      </c>
      <c r="F38" s="202">
        <v>477844.73</v>
      </c>
      <c r="G38" s="202">
        <v>480859.98</v>
      </c>
      <c r="H38" s="202">
        <v>529224.86</v>
      </c>
      <c r="I38" s="202">
        <v>511043.97</v>
      </c>
      <c r="J38" s="202">
        <v>561826.17000000004</v>
      </c>
      <c r="K38" s="202">
        <v>560835.57999999996</v>
      </c>
      <c r="L38" s="202">
        <v>556226.11</v>
      </c>
      <c r="M38" s="202">
        <v>545246.73</v>
      </c>
      <c r="N38" s="202">
        <v>507806.03</v>
      </c>
      <c r="O38" s="458">
        <v>6099776.8600000003</v>
      </c>
    </row>
    <row r="39" spans="2:15" ht="15.75" thickBot="1" x14ac:dyDescent="0.3">
      <c r="B39" s="165" t="s">
        <v>135</v>
      </c>
      <c r="C39" s="202">
        <v>265516.51</v>
      </c>
      <c r="D39" s="202">
        <v>249862.28</v>
      </c>
      <c r="E39" s="202">
        <v>241066.98</v>
      </c>
      <c r="F39" s="202">
        <v>270095.74</v>
      </c>
      <c r="G39" s="202">
        <v>278427.02</v>
      </c>
      <c r="H39" s="202">
        <v>294917.82</v>
      </c>
      <c r="I39" s="202">
        <v>294698.52</v>
      </c>
      <c r="J39" s="202">
        <v>326395.38</v>
      </c>
      <c r="K39" s="202">
        <v>322376.17</v>
      </c>
      <c r="L39" s="202">
        <v>312137.84999999998</v>
      </c>
      <c r="M39" s="202">
        <v>320691.17</v>
      </c>
      <c r="N39" s="202">
        <v>319017.69</v>
      </c>
      <c r="O39" s="458">
        <v>3495203.13</v>
      </c>
    </row>
    <row r="40" spans="2:15" ht="15.75" thickBot="1" x14ac:dyDescent="0.3">
      <c r="B40" s="165" t="s">
        <v>136</v>
      </c>
      <c r="C40" s="202">
        <v>85530.55</v>
      </c>
      <c r="D40" s="202">
        <v>79537.539999999994</v>
      </c>
      <c r="E40" s="202">
        <v>71861.009999999995</v>
      </c>
      <c r="F40" s="202">
        <v>79275.429999999993</v>
      </c>
      <c r="G40" s="202">
        <v>79204.47</v>
      </c>
      <c r="H40" s="202">
        <v>86824.639999999999</v>
      </c>
      <c r="I40" s="202">
        <v>85706.99</v>
      </c>
      <c r="J40" s="202">
        <v>91728.55</v>
      </c>
      <c r="K40" s="202">
        <v>93305.56</v>
      </c>
      <c r="L40" s="202">
        <v>92336.81</v>
      </c>
      <c r="M40" s="202">
        <v>84689.12</v>
      </c>
      <c r="N40" s="202">
        <v>86979.73</v>
      </c>
      <c r="O40" s="458">
        <v>1016980.4</v>
      </c>
    </row>
    <row r="41" spans="2:15" ht="15.75" thickBot="1" x14ac:dyDescent="0.3">
      <c r="B41" s="165" t="s">
        <v>137</v>
      </c>
      <c r="C41" s="202">
        <v>238013.59</v>
      </c>
      <c r="D41" s="202">
        <v>236276.68</v>
      </c>
      <c r="E41" s="202">
        <v>244219.2</v>
      </c>
      <c r="F41" s="202">
        <v>283185.11</v>
      </c>
      <c r="G41" s="202">
        <v>276774.34999999998</v>
      </c>
      <c r="H41" s="202">
        <v>302585.07</v>
      </c>
      <c r="I41" s="202">
        <v>282994.21000000002</v>
      </c>
      <c r="J41" s="202">
        <v>286955.62</v>
      </c>
      <c r="K41" s="202">
        <v>281079.09000000003</v>
      </c>
      <c r="L41" s="202">
        <v>286724.81</v>
      </c>
      <c r="M41" s="202">
        <v>298651.78999999998</v>
      </c>
      <c r="N41" s="202">
        <v>286674.7</v>
      </c>
      <c r="O41" s="458">
        <v>3304134.22</v>
      </c>
    </row>
    <row r="42" spans="2:15" ht="15.75" thickBot="1" x14ac:dyDescent="0.3">
      <c r="B42" s="165" t="s">
        <v>24</v>
      </c>
      <c r="C42" s="202">
        <v>112870.8</v>
      </c>
      <c r="D42" s="202">
        <v>107780.58</v>
      </c>
      <c r="E42" s="202">
        <v>103275.65</v>
      </c>
      <c r="F42" s="202">
        <v>111545.02</v>
      </c>
      <c r="G42" s="202">
        <v>108699.7</v>
      </c>
      <c r="H42" s="202">
        <v>122994.18</v>
      </c>
      <c r="I42" s="202">
        <v>126082.71</v>
      </c>
      <c r="J42" s="202">
        <v>143390.19</v>
      </c>
      <c r="K42" s="202">
        <v>138951.35999999999</v>
      </c>
      <c r="L42" s="202">
        <v>135680.98000000001</v>
      </c>
      <c r="M42" s="202">
        <v>141022.53</v>
      </c>
      <c r="N42" s="202">
        <v>131501.92000000001</v>
      </c>
      <c r="O42" s="458">
        <v>1483795.6199999999</v>
      </c>
    </row>
    <row r="43" spans="2:15" ht="15.75" thickBot="1" x14ac:dyDescent="0.3">
      <c r="B43" s="165" t="s">
        <v>138</v>
      </c>
      <c r="C43" s="202">
        <v>89980.71</v>
      </c>
      <c r="D43" s="202">
        <v>95552.05</v>
      </c>
      <c r="E43" s="202">
        <v>94519.71</v>
      </c>
      <c r="F43" s="202">
        <v>100931.42</v>
      </c>
      <c r="G43" s="202">
        <v>100621.98</v>
      </c>
      <c r="H43" s="202">
        <v>103891.42</v>
      </c>
      <c r="I43" s="202">
        <v>105615.76</v>
      </c>
      <c r="J43" s="202">
        <v>107017.09</v>
      </c>
      <c r="K43" s="202">
        <v>103689.04</v>
      </c>
      <c r="L43" s="202">
        <v>95613.16</v>
      </c>
      <c r="M43" s="202">
        <v>106275.28</v>
      </c>
      <c r="N43" s="202">
        <v>93133.48</v>
      </c>
      <c r="O43" s="458">
        <v>1196841.1000000001</v>
      </c>
    </row>
    <row r="44" spans="2:15" ht="15.75" thickBot="1" x14ac:dyDescent="0.3">
      <c r="B44" s="165" t="s">
        <v>26</v>
      </c>
      <c r="C44" s="202">
        <v>257567</v>
      </c>
      <c r="D44" s="202">
        <v>252281.06</v>
      </c>
      <c r="E44" s="202">
        <v>238232.66</v>
      </c>
      <c r="F44" s="202">
        <v>269943.08</v>
      </c>
      <c r="G44" s="202">
        <v>274390.67</v>
      </c>
      <c r="H44" s="202">
        <v>303404.43</v>
      </c>
      <c r="I44" s="202">
        <v>326281.2</v>
      </c>
      <c r="J44" s="202">
        <v>373266.7</v>
      </c>
      <c r="K44" s="202">
        <v>371728.27</v>
      </c>
      <c r="L44" s="202">
        <v>337682.7</v>
      </c>
      <c r="M44" s="202">
        <v>354130.28</v>
      </c>
      <c r="N44" s="202">
        <v>326546.78000000003</v>
      </c>
      <c r="O44" s="458">
        <v>3685454.83</v>
      </c>
    </row>
    <row r="45" spans="2:15" ht="15.75" thickBot="1" x14ac:dyDescent="0.3">
      <c r="B45" s="755" t="s">
        <v>172</v>
      </c>
      <c r="C45" s="202">
        <v>8028.1</v>
      </c>
      <c r="D45" s="202">
        <v>4596.8900000000003</v>
      </c>
      <c r="E45" s="202">
        <v>1726.95</v>
      </c>
      <c r="F45" s="202">
        <v>1846.05</v>
      </c>
      <c r="G45" s="202">
        <v>1787.6</v>
      </c>
      <c r="H45" s="202">
        <v>2275.7199999999998</v>
      </c>
      <c r="I45" s="202">
        <v>3099.24</v>
      </c>
      <c r="J45" s="202">
        <v>4048.86</v>
      </c>
      <c r="K45" s="202">
        <v>2387.9299999999998</v>
      </c>
      <c r="L45" s="202">
        <v>3865.88</v>
      </c>
      <c r="M45" s="202">
        <v>4050.15</v>
      </c>
      <c r="N45" s="202">
        <v>3878.1</v>
      </c>
      <c r="O45" s="458">
        <v>41591.47</v>
      </c>
    </row>
    <row r="46" spans="2:15" x14ac:dyDescent="0.25">
      <c r="B46" s="758" t="s">
        <v>168</v>
      </c>
      <c r="C46" s="462">
        <v>1665199.73</v>
      </c>
      <c r="D46" s="462">
        <v>1630660.95</v>
      </c>
      <c r="E46" s="462">
        <v>1577811.61</v>
      </c>
      <c r="F46" s="462">
        <v>1754335.29</v>
      </c>
      <c r="G46" s="462">
        <v>1757228.3</v>
      </c>
      <c r="H46" s="462">
        <v>1909938.49</v>
      </c>
      <c r="I46" s="462">
        <v>1897455.74</v>
      </c>
      <c r="J46" s="462">
        <v>2064673.09</v>
      </c>
      <c r="K46" s="462">
        <v>2040712.77</v>
      </c>
      <c r="L46" s="462">
        <v>1985244.52</v>
      </c>
      <c r="M46" s="462">
        <v>2022148.63</v>
      </c>
      <c r="N46" s="462">
        <v>1905337.24</v>
      </c>
      <c r="O46" s="463">
        <v>22210746.359999999</v>
      </c>
    </row>
    <row r="48" spans="2:15" x14ac:dyDescent="0.25">
      <c r="B48" s="70" t="s">
        <v>850</v>
      </c>
      <c r="C48" s="70"/>
    </row>
    <row r="49" spans="2:5" ht="15.75" thickBot="1" x14ac:dyDescent="0.3">
      <c r="B49" s="751" t="s">
        <v>361</v>
      </c>
      <c r="C49" s="756" t="s">
        <v>90</v>
      </c>
      <c r="D49" s="756" t="s">
        <v>6</v>
      </c>
      <c r="E49" s="315" t="s">
        <v>5</v>
      </c>
    </row>
    <row r="50" spans="2:5" ht="15.75" thickBot="1" x14ac:dyDescent="0.3">
      <c r="B50" s="165" t="s">
        <v>38</v>
      </c>
      <c r="C50" s="202">
        <v>37.99</v>
      </c>
      <c r="D50" s="202">
        <v>41.71</v>
      </c>
      <c r="E50" s="458">
        <v>34.26</v>
      </c>
    </row>
    <row r="51" spans="2:5" ht="15.75" thickBot="1" x14ac:dyDescent="0.3">
      <c r="B51" s="165" t="s">
        <v>39</v>
      </c>
      <c r="C51" s="202">
        <v>38.380000000000003</v>
      </c>
      <c r="D51" s="202">
        <v>41.93</v>
      </c>
      <c r="E51" s="458">
        <v>34.82</v>
      </c>
    </row>
    <row r="52" spans="2:5" ht="15.75" thickBot="1" x14ac:dyDescent="0.3">
      <c r="B52" s="165" t="s">
        <v>40</v>
      </c>
      <c r="C52" s="202">
        <v>36.979999999999997</v>
      </c>
      <c r="D52" s="202">
        <v>42.53</v>
      </c>
      <c r="E52" s="458">
        <v>34.92</v>
      </c>
    </row>
    <row r="53" spans="2:5" ht="15.75" thickBot="1" x14ac:dyDescent="0.3">
      <c r="B53" s="165" t="s">
        <v>41</v>
      </c>
      <c r="C53" s="202">
        <v>37.28</v>
      </c>
      <c r="D53" s="202">
        <v>42.99</v>
      </c>
      <c r="E53" s="458">
        <v>35.22</v>
      </c>
    </row>
    <row r="54" spans="2:5" ht="15.75" thickBot="1" x14ac:dyDescent="0.3">
      <c r="B54" s="165" t="s">
        <v>42</v>
      </c>
      <c r="C54" s="202">
        <v>37.880000000000003</v>
      </c>
      <c r="D54" s="202">
        <v>43.78</v>
      </c>
      <c r="E54" s="458">
        <v>35.76</v>
      </c>
    </row>
    <row r="55" spans="2:5" ht="15.75" thickBot="1" x14ac:dyDescent="0.3">
      <c r="B55" s="165" t="s">
        <v>43</v>
      </c>
      <c r="C55" s="202">
        <v>37.94</v>
      </c>
      <c r="D55" s="202">
        <v>44.36</v>
      </c>
      <c r="E55" s="458">
        <v>35.61</v>
      </c>
    </row>
    <row r="56" spans="2:5" ht="15.75" thickBot="1" x14ac:dyDescent="0.3">
      <c r="B56" s="165" t="s">
        <v>44</v>
      </c>
      <c r="C56" s="202">
        <v>37.94</v>
      </c>
      <c r="D56" s="202">
        <v>44.36</v>
      </c>
      <c r="E56" s="458">
        <v>35.61</v>
      </c>
    </row>
    <row r="57" spans="2:5" ht="15.75" thickBot="1" x14ac:dyDescent="0.3">
      <c r="B57" s="165" t="s">
        <v>45</v>
      </c>
      <c r="C57" s="202">
        <v>38.01</v>
      </c>
      <c r="D57" s="202">
        <v>44.33</v>
      </c>
      <c r="E57" s="458">
        <v>35.78</v>
      </c>
    </row>
    <row r="58" spans="2:5" ht="15.75" thickBot="1" x14ac:dyDescent="0.3">
      <c r="B58" s="165" t="s">
        <v>46</v>
      </c>
      <c r="C58" s="202">
        <v>37.92</v>
      </c>
      <c r="D58" s="202">
        <v>44.2</v>
      </c>
      <c r="E58" s="458">
        <v>35.700000000000003</v>
      </c>
    </row>
    <row r="59" spans="2:5" ht="15.75" thickBot="1" x14ac:dyDescent="0.3">
      <c r="B59" s="165" t="s">
        <v>47</v>
      </c>
      <c r="C59" s="202">
        <v>38.159999999999997</v>
      </c>
      <c r="D59" s="202">
        <v>44.51</v>
      </c>
      <c r="E59" s="458">
        <v>35.840000000000003</v>
      </c>
    </row>
    <row r="60" spans="2:5" ht="15.75" thickBot="1" x14ac:dyDescent="0.3">
      <c r="B60" s="165" t="s">
        <v>48</v>
      </c>
      <c r="C60" s="202">
        <v>38.9</v>
      </c>
      <c r="D60" s="202">
        <v>45.56</v>
      </c>
      <c r="E60" s="458">
        <v>36.479999999999997</v>
      </c>
    </row>
    <row r="61" spans="2:5" ht="15.75" thickBot="1" x14ac:dyDescent="0.3">
      <c r="B61" s="165" t="s">
        <v>49</v>
      </c>
      <c r="C61" s="202">
        <v>38.5</v>
      </c>
      <c r="D61" s="202">
        <v>45.38</v>
      </c>
      <c r="E61" s="458">
        <v>36.07</v>
      </c>
    </row>
    <row r="62" spans="2:5" x14ac:dyDescent="0.25">
      <c r="B62" s="758" t="s">
        <v>90</v>
      </c>
      <c r="C62" s="462">
        <v>37.99</v>
      </c>
      <c r="D62" s="462">
        <v>43.8</v>
      </c>
      <c r="E62" s="463">
        <v>35.51</v>
      </c>
    </row>
    <row r="64" spans="2:5" x14ac:dyDescent="0.25">
      <c r="B64" s="70" t="s">
        <v>851</v>
      </c>
      <c r="C64" s="70"/>
    </row>
    <row r="65" spans="2:11" ht="26.25" thickBot="1" x14ac:dyDescent="0.3">
      <c r="B65" s="751" t="s">
        <v>361</v>
      </c>
      <c r="C65" s="756" t="s">
        <v>362</v>
      </c>
      <c r="D65" s="756" t="s">
        <v>5</v>
      </c>
      <c r="E65" s="756" t="s">
        <v>95</v>
      </c>
      <c r="F65" s="756" t="s">
        <v>6</v>
      </c>
      <c r="G65" s="756" t="s">
        <v>95</v>
      </c>
      <c r="H65" s="756" t="s">
        <v>355</v>
      </c>
      <c r="I65" s="756" t="s">
        <v>356</v>
      </c>
      <c r="J65" s="756" t="s">
        <v>360</v>
      </c>
      <c r="K65" s="315" t="s">
        <v>357</v>
      </c>
    </row>
    <row r="66" spans="2:11" ht="15.75" thickBot="1" x14ac:dyDescent="0.3">
      <c r="B66" s="165" t="s">
        <v>38</v>
      </c>
      <c r="C66" s="200">
        <v>1614</v>
      </c>
      <c r="D66" s="201">
        <v>1182</v>
      </c>
      <c r="E66" s="500">
        <v>0.73229999999999995</v>
      </c>
      <c r="F66" s="201">
        <v>432</v>
      </c>
      <c r="G66" s="403">
        <v>0.26769999999999999</v>
      </c>
      <c r="H66" s="201">
        <v>549</v>
      </c>
      <c r="I66" s="201">
        <v>36</v>
      </c>
      <c r="J66" s="201">
        <v>236</v>
      </c>
      <c r="K66" s="456">
        <v>812</v>
      </c>
    </row>
    <row r="67" spans="2:11" ht="15.75" thickBot="1" x14ac:dyDescent="0.3">
      <c r="B67" s="165" t="s">
        <v>39</v>
      </c>
      <c r="C67" s="180">
        <v>1610</v>
      </c>
      <c r="D67" s="199">
        <v>1197</v>
      </c>
      <c r="E67" s="403">
        <v>0.74350000000000005</v>
      </c>
      <c r="F67" s="199">
        <v>413</v>
      </c>
      <c r="G67" s="403">
        <v>0.25650000000000001</v>
      </c>
      <c r="H67" s="199">
        <v>534</v>
      </c>
      <c r="I67" s="199">
        <v>36</v>
      </c>
      <c r="J67" s="199">
        <v>241</v>
      </c>
      <c r="K67" s="198">
        <v>807</v>
      </c>
    </row>
    <row r="68" spans="2:11" ht="15.75" thickBot="1" x14ac:dyDescent="0.3">
      <c r="B68" s="165" t="s">
        <v>40</v>
      </c>
      <c r="C68" s="180">
        <v>1767</v>
      </c>
      <c r="D68" s="199">
        <v>1310</v>
      </c>
      <c r="E68" s="403">
        <v>0.74139999999999995</v>
      </c>
      <c r="F68" s="199">
        <v>457</v>
      </c>
      <c r="G68" s="403">
        <v>0.2586</v>
      </c>
      <c r="H68" s="199">
        <v>559</v>
      </c>
      <c r="I68" s="199">
        <v>45</v>
      </c>
      <c r="J68" s="199">
        <v>245</v>
      </c>
      <c r="K68" s="198">
        <v>834</v>
      </c>
    </row>
    <row r="69" spans="2:11" ht="15.75" thickBot="1" x14ac:dyDescent="0.3">
      <c r="B69" s="165" t="s">
        <v>41</v>
      </c>
      <c r="C69" s="180">
        <v>1706</v>
      </c>
      <c r="D69" s="199">
        <v>1261</v>
      </c>
      <c r="E69" s="403">
        <v>0.73919999999999997</v>
      </c>
      <c r="F69" s="199">
        <v>445</v>
      </c>
      <c r="G69" s="403">
        <v>0.26079999999999998</v>
      </c>
      <c r="H69" s="199">
        <v>587</v>
      </c>
      <c r="I69" s="199">
        <v>47</v>
      </c>
      <c r="J69" s="199">
        <v>243</v>
      </c>
      <c r="K69" s="198">
        <v>836</v>
      </c>
    </row>
    <row r="70" spans="2:11" ht="15.75" thickBot="1" x14ac:dyDescent="0.3">
      <c r="B70" s="165" t="s">
        <v>42</v>
      </c>
      <c r="C70" s="180">
        <v>1748</v>
      </c>
      <c r="D70" s="199">
        <v>1286</v>
      </c>
      <c r="E70" s="403">
        <v>0.73570000000000002</v>
      </c>
      <c r="F70" s="199">
        <v>462</v>
      </c>
      <c r="G70" s="403">
        <v>0.26429999999999998</v>
      </c>
      <c r="H70" s="199">
        <v>585</v>
      </c>
      <c r="I70" s="199">
        <v>42</v>
      </c>
      <c r="J70" s="199">
        <v>260</v>
      </c>
      <c r="K70" s="198">
        <v>575</v>
      </c>
    </row>
    <row r="71" spans="2:11" ht="15.75" thickBot="1" x14ac:dyDescent="0.3">
      <c r="B71" s="165" t="s">
        <v>43</v>
      </c>
      <c r="C71" s="180">
        <v>1819</v>
      </c>
      <c r="D71" s="199">
        <v>1361</v>
      </c>
      <c r="E71" s="403">
        <v>0.74819999999999998</v>
      </c>
      <c r="F71" s="199">
        <v>458</v>
      </c>
      <c r="G71" s="403">
        <v>0.25180000000000002</v>
      </c>
      <c r="H71" s="199">
        <v>596</v>
      </c>
      <c r="I71" s="199">
        <v>36</v>
      </c>
      <c r="J71" s="199">
        <v>279</v>
      </c>
      <c r="K71" s="198">
        <v>912</v>
      </c>
    </row>
    <row r="72" spans="2:11" ht="15.75" thickBot="1" x14ac:dyDescent="0.3">
      <c r="B72" s="165" t="s">
        <v>44</v>
      </c>
      <c r="C72" s="180">
        <v>1901</v>
      </c>
      <c r="D72" s="199">
        <v>1417</v>
      </c>
      <c r="E72" s="403">
        <v>0.74539999999999995</v>
      </c>
      <c r="F72" s="199">
        <v>484</v>
      </c>
      <c r="G72" s="403">
        <v>0.25459999999999999</v>
      </c>
      <c r="H72" s="199">
        <v>660</v>
      </c>
      <c r="I72" s="199">
        <v>29</v>
      </c>
      <c r="J72" s="199">
        <v>293</v>
      </c>
      <c r="K72" s="198">
        <v>932</v>
      </c>
    </row>
    <row r="73" spans="2:11" ht="15.75" thickBot="1" x14ac:dyDescent="0.3">
      <c r="B73" s="165" t="s">
        <v>45</v>
      </c>
      <c r="C73" s="180">
        <v>1904</v>
      </c>
      <c r="D73" s="199">
        <v>1422</v>
      </c>
      <c r="E73" s="403">
        <v>0.74680000000000002</v>
      </c>
      <c r="F73" s="199">
        <v>482</v>
      </c>
      <c r="G73" s="403">
        <v>0.25319999999999998</v>
      </c>
      <c r="H73" s="199">
        <v>650</v>
      </c>
      <c r="I73" s="199">
        <v>32</v>
      </c>
      <c r="J73" s="199">
        <v>285</v>
      </c>
      <c r="K73" s="198">
        <v>941</v>
      </c>
    </row>
    <row r="74" spans="2:11" ht="15.75" thickBot="1" x14ac:dyDescent="0.3">
      <c r="B74" s="165" t="s">
        <v>46</v>
      </c>
      <c r="C74" s="180">
        <v>1907</v>
      </c>
      <c r="D74" s="199">
        <v>1403</v>
      </c>
      <c r="E74" s="403">
        <v>0.73570000000000002</v>
      </c>
      <c r="F74" s="199">
        <v>504</v>
      </c>
      <c r="G74" s="403">
        <v>0.26429999999999998</v>
      </c>
      <c r="H74" s="199">
        <v>640</v>
      </c>
      <c r="I74" s="199">
        <v>33</v>
      </c>
      <c r="J74" s="199">
        <v>265</v>
      </c>
      <c r="K74" s="198">
        <v>980</v>
      </c>
    </row>
    <row r="75" spans="2:11" ht="15.75" thickBot="1" x14ac:dyDescent="0.3">
      <c r="B75" s="165" t="s">
        <v>47</v>
      </c>
      <c r="C75" s="180">
        <v>1843</v>
      </c>
      <c r="D75" s="199">
        <v>1362</v>
      </c>
      <c r="E75" s="403">
        <v>0.73899999999999999</v>
      </c>
      <c r="F75" s="199">
        <v>481</v>
      </c>
      <c r="G75" s="403">
        <v>0.26100000000000001</v>
      </c>
      <c r="H75" s="199">
        <v>575</v>
      </c>
      <c r="I75" s="199">
        <v>38</v>
      </c>
      <c r="J75" s="199">
        <v>256</v>
      </c>
      <c r="K75" s="198">
        <v>985</v>
      </c>
    </row>
    <row r="76" spans="2:11" ht="15.75" thickBot="1" x14ac:dyDescent="0.3">
      <c r="B76" s="165" t="s">
        <v>48</v>
      </c>
      <c r="C76" s="180">
        <v>1825</v>
      </c>
      <c r="D76" s="199">
        <v>1352</v>
      </c>
      <c r="E76" s="403">
        <v>0.74080000000000001</v>
      </c>
      <c r="F76" s="199">
        <v>473</v>
      </c>
      <c r="G76" s="403">
        <v>0.25919999999999999</v>
      </c>
      <c r="H76" s="199">
        <v>546</v>
      </c>
      <c r="I76" s="199">
        <v>40</v>
      </c>
      <c r="J76" s="199">
        <v>265</v>
      </c>
      <c r="K76" s="198">
        <v>982</v>
      </c>
    </row>
    <row r="77" spans="2:11" x14ac:dyDescent="0.25">
      <c r="B77" s="758" t="s">
        <v>49</v>
      </c>
      <c r="C77" s="392">
        <v>1811</v>
      </c>
      <c r="D77" s="204">
        <v>1358</v>
      </c>
      <c r="E77" s="501">
        <v>0.74990000000000001</v>
      </c>
      <c r="F77" s="204">
        <v>453</v>
      </c>
      <c r="G77" s="502">
        <v>0.25009999999999999</v>
      </c>
      <c r="H77" s="204">
        <v>564</v>
      </c>
      <c r="I77" s="204">
        <v>35</v>
      </c>
      <c r="J77" s="204">
        <v>242</v>
      </c>
      <c r="K77" s="457">
        <v>984</v>
      </c>
    </row>
    <row r="78" spans="2:11" x14ac:dyDescent="0.25">
      <c r="B78" s="809" t="s">
        <v>680</v>
      </c>
    </row>
    <row r="80" spans="2:11" x14ac:dyDescent="0.25">
      <c r="B80" s="70" t="s">
        <v>852</v>
      </c>
      <c r="C80" s="70"/>
    </row>
    <row r="81" spans="2:14" ht="15.75" thickBot="1" x14ac:dyDescent="0.3">
      <c r="B81" s="751"/>
      <c r="C81" s="751" t="s">
        <v>38</v>
      </c>
      <c r="D81" s="756" t="s">
        <v>39</v>
      </c>
      <c r="E81" s="756" t="s">
        <v>40</v>
      </c>
      <c r="F81" s="756" t="s">
        <v>41</v>
      </c>
      <c r="G81" s="756" t="s">
        <v>42</v>
      </c>
      <c r="H81" s="756" t="s">
        <v>43</v>
      </c>
      <c r="I81" s="756" t="s">
        <v>44</v>
      </c>
      <c r="J81" s="756" t="s">
        <v>45</v>
      </c>
      <c r="K81" s="756" t="s">
        <v>46</v>
      </c>
      <c r="L81" s="756" t="s">
        <v>47</v>
      </c>
      <c r="M81" s="756" t="s">
        <v>48</v>
      </c>
      <c r="N81" s="315" t="s">
        <v>49</v>
      </c>
    </row>
    <row r="82" spans="2:14" ht="26.25" thickBot="1" x14ac:dyDescent="0.3">
      <c r="B82" s="230" t="s">
        <v>366</v>
      </c>
      <c r="C82" s="199">
        <v>1614</v>
      </c>
      <c r="D82" s="199">
        <v>1610</v>
      </c>
      <c r="E82" s="199">
        <v>1767</v>
      </c>
      <c r="F82" s="199">
        <v>1706</v>
      </c>
      <c r="G82" s="199">
        <v>1748</v>
      </c>
      <c r="H82" s="199">
        <v>1819</v>
      </c>
      <c r="I82" s="199">
        <v>1901</v>
      </c>
      <c r="J82" s="199">
        <v>1904</v>
      </c>
      <c r="K82" s="199">
        <v>1907</v>
      </c>
      <c r="L82" s="199">
        <v>1843</v>
      </c>
      <c r="M82" s="199">
        <v>1825</v>
      </c>
      <c r="N82" s="198">
        <v>1811</v>
      </c>
    </row>
    <row r="83" spans="2:14" ht="25.5" x14ac:dyDescent="0.25">
      <c r="B83" s="753" t="s">
        <v>367</v>
      </c>
      <c r="C83" s="204">
        <v>1551</v>
      </c>
      <c r="D83" s="204">
        <v>1583</v>
      </c>
      <c r="E83" s="204">
        <v>1606</v>
      </c>
      <c r="F83" s="204">
        <v>1645</v>
      </c>
      <c r="G83" s="204">
        <v>1618</v>
      </c>
      <c r="H83" s="204">
        <v>1627</v>
      </c>
      <c r="I83" s="204">
        <v>1716</v>
      </c>
      <c r="J83" s="204">
        <v>1719</v>
      </c>
      <c r="K83" s="204">
        <v>1677</v>
      </c>
      <c r="L83" s="204">
        <v>1654</v>
      </c>
      <c r="M83" s="204">
        <v>1619</v>
      </c>
      <c r="N83" s="457">
        <v>1608</v>
      </c>
    </row>
    <row r="85" spans="2:14" x14ac:dyDescent="0.25">
      <c r="B85" s="70" t="s">
        <v>853</v>
      </c>
    </row>
    <row r="86" spans="2:14" ht="15.75" thickBot="1" x14ac:dyDescent="0.3">
      <c r="B86" s="751" t="s">
        <v>361</v>
      </c>
      <c r="C86" s="756" t="s">
        <v>368</v>
      </c>
      <c r="D86" s="756" t="s">
        <v>369</v>
      </c>
      <c r="E86" s="756" t="s">
        <v>370</v>
      </c>
      <c r="F86" s="315" t="s">
        <v>371</v>
      </c>
    </row>
    <row r="87" spans="2:14" ht="15.75" thickBot="1" x14ac:dyDescent="0.3">
      <c r="B87" s="165" t="s">
        <v>38</v>
      </c>
      <c r="C87" s="199">
        <v>373</v>
      </c>
      <c r="D87" s="199">
        <v>13</v>
      </c>
      <c r="E87" s="199">
        <v>10</v>
      </c>
      <c r="F87" s="198" t="s">
        <v>372</v>
      </c>
    </row>
    <row r="88" spans="2:14" ht="15.75" thickBot="1" x14ac:dyDescent="0.3">
      <c r="B88" s="165" t="s">
        <v>39</v>
      </c>
      <c r="C88" s="199">
        <v>433</v>
      </c>
      <c r="D88" s="199">
        <v>15</v>
      </c>
      <c r="E88" s="199">
        <v>15</v>
      </c>
      <c r="F88" s="198" t="s">
        <v>373</v>
      </c>
    </row>
    <row r="89" spans="2:14" ht="15.75" thickBot="1" x14ac:dyDescent="0.3">
      <c r="B89" s="165" t="s">
        <v>40</v>
      </c>
      <c r="C89" s="199">
        <v>396</v>
      </c>
      <c r="D89" s="199">
        <v>18</v>
      </c>
      <c r="E89" s="199">
        <v>10</v>
      </c>
      <c r="F89" s="198" t="s">
        <v>374</v>
      </c>
    </row>
    <row r="90" spans="2:14" ht="15.75" thickBot="1" x14ac:dyDescent="0.3">
      <c r="B90" s="165" t="s">
        <v>41</v>
      </c>
      <c r="C90" s="199">
        <v>368</v>
      </c>
      <c r="D90" s="199">
        <v>12</v>
      </c>
      <c r="E90" s="199">
        <v>8</v>
      </c>
      <c r="F90" s="198" t="s">
        <v>375</v>
      </c>
    </row>
    <row r="91" spans="2:14" ht="15.75" thickBot="1" x14ac:dyDescent="0.3">
      <c r="B91" s="165" t="s">
        <v>42</v>
      </c>
      <c r="C91" s="199">
        <v>342</v>
      </c>
      <c r="D91" s="199">
        <v>8</v>
      </c>
      <c r="E91" s="199">
        <v>11</v>
      </c>
      <c r="F91" s="198" t="s">
        <v>376</v>
      </c>
    </row>
    <row r="92" spans="2:14" ht="15.75" thickBot="1" x14ac:dyDescent="0.3">
      <c r="B92" s="165" t="s">
        <v>43</v>
      </c>
      <c r="C92" s="199">
        <v>423</v>
      </c>
      <c r="D92" s="199">
        <v>8</v>
      </c>
      <c r="E92" s="199">
        <v>8</v>
      </c>
      <c r="F92" s="198" t="s">
        <v>377</v>
      </c>
    </row>
    <row r="93" spans="2:14" ht="15.75" thickBot="1" x14ac:dyDescent="0.3">
      <c r="B93" s="165" t="s">
        <v>44</v>
      </c>
      <c r="C93" s="199">
        <v>401</v>
      </c>
      <c r="D93" s="199">
        <v>12</v>
      </c>
      <c r="E93" s="199">
        <v>12</v>
      </c>
      <c r="F93" s="198" t="s">
        <v>378</v>
      </c>
    </row>
    <row r="94" spans="2:14" ht="15.75" thickBot="1" x14ac:dyDescent="0.3">
      <c r="B94" s="165" t="s">
        <v>45</v>
      </c>
      <c r="C94" s="199">
        <v>292</v>
      </c>
      <c r="D94" s="199">
        <v>9</v>
      </c>
      <c r="E94" s="199">
        <v>11</v>
      </c>
      <c r="F94" s="198" t="s">
        <v>375</v>
      </c>
    </row>
    <row r="95" spans="2:14" ht="15.75" thickBot="1" x14ac:dyDescent="0.3">
      <c r="B95" s="165" t="s">
        <v>46</v>
      </c>
      <c r="C95" s="199">
        <v>359</v>
      </c>
      <c r="D95" s="199">
        <v>11</v>
      </c>
      <c r="E95" s="199">
        <v>11</v>
      </c>
      <c r="F95" s="198" t="s">
        <v>379</v>
      </c>
    </row>
    <row r="96" spans="2:14" ht="15.75" thickBot="1" x14ac:dyDescent="0.3">
      <c r="B96" s="165" t="s">
        <v>47</v>
      </c>
      <c r="C96" s="199">
        <v>381</v>
      </c>
      <c r="D96" s="199">
        <v>13</v>
      </c>
      <c r="E96" s="199">
        <v>9</v>
      </c>
      <c r="F96" s="198" t="s">
        <v>380</v>
      </c>
    </row>
    <row r="97" spans="2:9" ht="15.75" thickBot="1" x14ac:dyDescent="0.3">
      <c r="B97" s="165" t="s">
        <v>48</v>
      </c>
      <c r="C97" s="199">
        <v>339</v>
      </c>
      <c r="D97" s="199">
        <v>9</v>
      </c>
      <c r="E97" s="199">
        <v>10</v>
      </c>
      <c r="F97" s="198" t="s">
        <v>381</v>
      </c>
    </row>
    <row r="98" spans="2:9" ht="15.75" thickBot="1" x14ac:dyDescent="0.3">
      <c r="B98" s="165" t="s">
        <v>49</v>
      </c>
      <c r="C98" s="199">
        <v>302</v>
      </c>
      <c r="D98" s="199">
        <v>13</v>
      </c>
      <c r="E98" s="199">
        <v>6</v>
      </c>
      <c r="F98" s="198" t="s">
        <v>382</v>
      </c>
    </row>
    <row r="99" spans="2:9" x14ac:dyDescent="0.25">
      <c r="B99" s="758" t="s">
        <v>90</v>
      </c>
      <c r="C99" s="236">
        <v>4409</v>
      </c>
      <c r="D99" s="236">
        <v>141</v>
      </c>
      <c r="E99" s="236">
        <v>121</v>
      </c>
      <c r="F99" s="231" t="s">
        <v>383</v>
      </c>
    </row>
    <row r="101" spans="2:9" ht="15.75" x14ac:dyDescent="0.25">
      <c r="B101" s="78" t="s">
        <v>854</v>
      </c>
      <c r="F101" s="70"/>
      <c r="I101" s="70"/>
    </row>
    <row r="102" spans="2:9" ht="39" thickBot="1" x14ac:dyDescent="0.3">
      <c r="B102" s="755" t="s">
        <v>384</v>
      </c>
      <c r="C102" s="915" t="s">
        <v>362</v>
      </c>
      <c r="D102" s="933"/>
      <c r="H102" s="69" t="s">
        <v>118</v>
      </c>
    </row>
    <row r="103" spans="2:9" ht="15.75" thickBot="1" x14ac:dyDescent="0.3">
      <c r="B103" s="165" t="s">
        <v>132</v>
      </c>
      <c r="C103" s="199"/>
      <c r="D103" s="198">
        <v>12</v>
      </c>
      <c r="F103" s="70"/>
    </row>
    <row r="104" spans="2:9" ht="15.75" thickBot="1" x14ac:dyDescent="0.3">
      <c r="B104" s="165" t="s">
        <v>133</v>
      </c>
      <c r="C104" s="199"/>
      <c r="D104" s="198">
        <v>27</v>
      </c>
    </row>
    <row r="105" spans="2:9" ht="15.75" thickBot="1" x14ac:dyDescent="0.3">
      <c r="B105" s="165" t="s">
        <v>134</v>
      </c>
      <c r="C105" s="199"/>
      <c r="D105" s="198">
        <v>116</v>
      </c>
    </row>
    <row r="106" spans="2:9" ht="15.75" thickBot="1" x14ac:dyDescent="0.3">
      <c r="B106" s="165" t="s">
        <v>135</v>
      </c>
      <c r="C106" s="199"/>
      <c r="D106" s="198">
        <v>124</v>
      </c>
    </row>
    <row r="107" spans="2:9" ht="15.75" thickBot="1" x14ac:dyDescent="0.3">
      <c r="B107" s="165" t="s">
        <v>136</v>
      </c>
      <c r="C107" s="199"/>
      <c r="D107" s="198">
        <v>21</v>
      </c>
    </row>
    <row r="108" spans="2:9" ht="15.75" thickBot="1" x14ac:dyDescent="0.3">
      <c r="B108" s="165" t="s">
        <v>137</v>
      </c>
      <c r="C108" s="199"/>
      <c r="D108" s="198">
        <v>52</v>
      </c>
    </row>
    <row r="109" spans="2:9" ht="15.75" thickBot="1" x14ac:dyDescent="0.3">
      <c r="B109" s="165" t="s">
        <v>24</v>
      </c>
      <c r="C109" s="199"/>
      <c r="D109" s="198">
        <v>20</v>
      </c>
    </row>
    <row r="110" spans="2:9" ht="15.75" thickBot="1" x14ac:dyDescent="0.3">
      <c r="B110" s="165" t="s">
        <v>138</v>
      </c>
      <c r="C110" s="199"/>
      <c r="D110" s="198">
        <v>9</v>
      </c>
    </row>
    <row r="111" spans="2:9" ht="15.75" thickBot="1" x14ac:dyDescent="0.3">
      <c r="B111" s="165" t="s">
        <v>26</v>
      </c>
      <c r="C111" s="199"/>
      <c r="D111" s="198">
        <v>81</v>
      </c>
    </row>
    <row r="112" spans="2:9" ht="15.75" thickBot="1" x14ac:dyDescent="0.3">
      <c r="B112" s="165" t="s">
        <v>172</v>
      </c>
      <c r="C112" s="204"/>
      <c r="D112" s="457">
        <v>0</v>
      </c>
    </row>
    <row r="113" spans="2:4" x14ac:dyDescent="0.25">
      <c r="B113" s="935" t="s">
        <v>90</v>
      </c>
      <c r="C113" s="771" t="s">
        <v>5</v>
      </c>
      <c r="D113" s="464">
        <v>372</v>
      </c>
    </row>
    <row r="114" spans="2:4" x14ac:dyDescent="0.25">
      <c r="B114" s="936"/>
      <c r="C114" s="772" t="s">
        <v>385</v>
      </c>
      <c r="D114" s="465">
        <v>0.80520000000000003</v>
      </c>
    </row>
    <row r="115" spans="2:4" x14ac:dyDescent="0.25">
      <c r="B115" s="936"/>
      <c r="C115" s="772" t="s">
        <v>6</v>
      </c>
      <c r="D115" s="466">
        <v>90</v>
      </c>
    </row>
    <row r="116" spans="2:4" x14ac:dyDescent="0.25">
      <c r="B116" s="936"/>
      <c r="C116" s="772" t="s">
        <v>385</v>
      </c>
      <c r="D116" s="465">
        <v>0.1948</v>
      </c>
    </row>
    <row r="117" spans="2:4" x14ac:dyDescent="0.25">
      <c r="B117" s="936"/>
      <c r="C117" s="773" t="s">
        <v>1001</v>
      </c>
      <c r="D117" s="467">
        <v>462</v>
      </c>
    </row>
    <row r="119" spans="2:4" ht="15.75" x14ac:dyDescent="0.25">
      <c r="B119" s="78" t="s">
        <v>855</v>
      </c>
    </row>
    <row r="120" spans="2:4" ht="15.75" thickBot="1" x14ac:dyDescent="0.3">
      <c r="B120" s="751" t="s">
        <v>361</v>
      </c>
      <c r="C120" s="315" t="s">
        <v>386</v>
      </c>
    </row>
    <row r="121" spans="2:4" ht="15.75" thickBot="1" x14ac:dyDescent="0.3">
      <c r="B121" s="165" t="s">
        <v>38</v>
      </c>
      <c r="C121" s="458">
        <v>0</v>
      </c>
    </row>
    <row r="122" spans="2:4" ht="15.75" thickBot="1" x14ac:dyDescent="0.3">
      <c r="B122" s="165" t="s">
        <v>39</v>
      </c>
      <c r="C122" s="458">
        <v>51739.58</v>
      </c>
    </row>
    <row r="123" spans="2:4" ht="15.75" thickBot="1" x14ac:dyDescent="0.3">
      <c r="B123" s="165" t="s">
        <v>40</v>
      </c>
      <c r="C123" s="458">
        <v>38422.58</v>
      </c>
    </row>
    <row r="124" spans="2:4" ht="15.75" thickBot="1" x14ac:dyDescent="0.3">
      <c r="B124" s="165" t="s">
        <v>41</v>
      </c>
      <c r="C124" s="458">
        <v>40844.6</v>
      </c>
    </row>
    <row r="125" spans="2:4" ht="15.75" thickBot="1" x14ac:dyDescent="0.3">
      <c r="B125" s="165" t="s">
        <v>42</v>
      </c>
      <c r="C125" s="458">
        <v>41954.55</v>
      </c>
    </row>
    <row r="126" spans="2:4" ht="15.75" thickBot="1" x14ac:dyDescent="0.3">
      <c r="B126" s="165" t="s">
        <v>43</v>
      </c>
      <c r="C126" s="458">
        <v>35277.32</v>
      </c>
    </row>
    <row r="127" spans="2:4" ht="15.75" thickBot="1" x14ac:dyDescent="0.3">
      <c r="B127" s="165" t="s">
        <v>44</v>
      </c>
      <c r="C127" s="458">
        <v>44894.97</v>
      </c>
    </row>
    <row r="128" spans="2:4" ht="15.75" thickBot="1" x14ac:dyDescent="0.3">
      <c r="B128" s="165" t="s">
        <v>45</v>
      </c>
      <c r="C128" s="458">
        <v>38977.18</v>
      </c>
    </row>
    <row r="129" spans="2:3" ht="15.75" thickBot="1" x14ac:dyDescent="0.3">
      <c r="B129" s="165" t="s">
        <v>46</v>
      </c>
      <c r="C129" s="458">
        <v>46015.94</v>
      </c>
    </row>
    <row r="130" spans="2:3" ht="15.75" thickBot="1" x14ac:dyDescent="0.3">
      <c r="B130" s="165" t="s">
        <v>47</v>
      </c>
      <c r="C130" s="458">
        <v>48237.9</v>
      </c>
    </row>
    <row r="131" spans="2:3" ht="15.75" thickBot="1" x14ac:dyDescent="0.3">
      <c r="B131" s="165" t="s">
        <v>48</v>
      </c>
      <c r="C131" s="458">
        <v>54656.22</v>
      </c>
    </row>
    <row r="132" spans="2:3" ht="15.75" thickBot="1" x14ac:dyDescent="0.3">
      <c r="B132" s="165" t="s">
        <v>49</v>
      </c>
      <c r="C132" s="458">
        <v>39024.99</v>
      </c>
    </row>
    <row r="133" spans="2:3" x14ac:dyDescent="0.25">
      <c r="B133" s="758" t="s">
        <v>354</v>
      </c>
      <c r="C133" s="463">
        <v>480045.83</v>
      </c>
    </row>
    <row r="135" spans="2:3" ht="15.75" x14ac:dyDescent="0.25">
      <c r="B135" s="78" t="s">
        <v>856</v>
      </c>
    </row>
    <row r="136" spans="2:3" ht="15.75" thickBot="1" x14ac:dyDescent="0.3">
      <c r="B136" s="751" t="s">
        <v>361</v>
      </c>
      <c r="C136" s="315" t="s">
        <v>371</v>
      </c>
    </row>
    <row r="137" spans="2:3" ht="15.75" thickBot="1" x14ac:dyDescent="0.3">
      <c r="B137" s="165" t="s">
        <v>38</v>
      </c>
      <c r="C137" s="458" t="s">
        <v>387</v>
      </c>
    </row>
    <row r="138" spans="2:3" ht="15.75" thickBot="1" x14ac:dyDescent="0.3">
      <c r="B138" s="165" t="s">
        <v>39</v>
      </c>
      <c r="C138" s="458" t="s">
        <v>372</v>
      </c>
    </row>
    <row r="139" spans="2:3" ht="15.75" thickBot="1" x14ac:dyDescent="0.3">
      <c r="B139" s="165" t="s">
        <v>40</v>
      </c>
      <c r="C139" s="458" t="s">
        <v>388</v>
      </c>
    </row>
    <row r="140" spans="2:3" ht="15.75" thickBot="1" x14ac:dyDescent="0.3">
      <c r="B140" s="165" t="s">
        <v>41</v>
      </c>
      <c r="C140" s="458" t="s">
        <v>389</v>
      </c>
    </row>
    <row r="141" spans="2:3" ht="15.75" thickBot="1" x14ac:dyDescent="0.3">
      <c r="B141" s="165" t="s">
        <v>42</v>
      </c>
      <c r="C141" s="458" t="s">
        <v>390</v>
      </c>
    </row>
    <row r="142" spans="2:3" ht="15.75" thickBot="1" x14ac:dyDescent="0.3">
      <c r="B142" s="165" t="s">
        <v>43</v>
      </c>
      <c r="C142" s="458" t="s">
        <v>391</v>
      </c>
    </row>
    <row r="143" spans="2:3" ht="15.75" thickBot="1" x14ac:dyDescent="0.3">
      <c r="B143" s="165" t="s">
        <v>44</v>
      </c>
      <c r="C143" s="458" t="s">
        <v>392</v>
      </c>
    </row>
    <row r="144" spans="2:3" ht="15.75" thickBot="1" x14ac:dyDescent="0.3">
      <c r="B144" s="165" t="s">
        <v>45</v>
      </c>
      <c r="C144" s="458" t="s">
        <v>388</v>
      </c>
    </row>
    <row r="145" spans="2:9" ht="15.75" thickBot="1" x14ac:dyDescent="0.3">
      <c r="B145" s="165" t="s">
        <v>46</v>
      </c>
      <c r="C145" s="458" t="s">
        <v>393</v>
      </c>
    </row>
    <row r="146" spans="2:9" ht="15.75" thickBot="1" x14ac:dyDescent="0.3">
      <c r="B146" s="165" t="s">
        <v>47</v>
      </c>
      <c r="C146" s="458" t="s">
        <v>394</v>
      </c>
    </row>
    <row r="147" spans="2:9" ht="15.75" thickBot="1" x14ac:dyDescent="0.3">
      <c r="B147" s="165" t="s">
        <v>48</v>
      </c>
      <c r="C147" s="458" t="s">
        <v>395</v>
      </c>
    </row>
    <row r="148" spans="2:9" ht="15.75" thickBot="1" x14ac:dyDescent="0.3">
      <c r="B148" s="165" t="s">
        <v>49</v>
      </c>
      <c r="C148" s="458" t="s">
        <v>396</v>
      </c>
    </row>
    <row r="149" spans="2:9" x14ac:dyDescent="0.25">
      <c r="B149" s="758" t="s">
        <v>90</v>
      </c>
      <c r="C149" s="463" t="s">
        <v>397</v>
      </c>
    </row>
    <row r="151" spans="2:9" ht="15.75" x14ac:dyDescent="0.25">
      <c r="B151" s="68" t="s">
        <v>1221</v>
      </c>
      <c r="C151" s="71"/>
      <c r="D151" s="71"/>
      <c r="E151" s="71"/>
      <c r="F151" s="71"/>
      <c r="G151" s="71"/>
      <c r="H151" s="71"/>
      <c r="I151" s="70"/>
    </row>
    <row r="152" spans="2:9" ht="15.75" thickBot="1" x14ac:dyDescent="0.3">
      <c r="B152" s="759" t="s">
        <v>299</v>
      </c>
      <c r="C152" s="761" t="s">
        <v>106</v>
      </c>
      <c r="D152" s="441" t="s">
        <v>107</v>
      </c>
      <c r="E152" s="71"/>
      <c r="F152" s="71"/>
      <c r="G152" s="71"/>
      <c r="H152" s="71"/>
    </row>
    <row r="153" spans="2:9" x14ac:dyDescent="0.25">
      <c r="B153" s="910" t="s">
        <v>305</v>
      </c>
      <c r="C153" s="937">
        <v>2019</v>
      </c>
      <c r="D153" s="939"/>
      <c r="E153" s="71"/>
      <c r="F153" s="71"/>
      <c r="G153" s="71"/>
      <c r="H153" s="71"/>
    </row>
    <row r="154" spans="2:9" ht="24" customHeight="1" thickBot="1" x14ac:dyDescent="0.3">
      <c r="B154" s="900"/>
      <c r="C154" s="938"/>
      <c r="D154" s="940"/>
      <c r="E154" s="71"/>
      <c r="F154" s="71"/>
      <c r="G154" s="71"/>
      <c r="H154" s="71"/>
    </row>
    <row r="155" spans="2:9" x14ac:dyDescent="0.25">
      <c r="B155" s="910" t="s">
        <v>1002</v>
      </c>
      <c r="C155" s="941">
        <v>4491</v>
      </c>
      <c r="D155" s="943"/>
      <c r="E155" s="71"/>
      <c r="F155" s="71"/>
      <c r="G155" s="71"/>
      <c r="H155" s="71"/>
    </row>
    <row r="156" spans="2:9" ht="31.5" customHeight="1" thickBot="1" x14ac:dyDescent="0.3">
      <c r="B156" s="900"/>
      <c r="C156" s="942"/>
      <c r="D156" s="944"/>
      <c r="E156" s="71"/>
      <c r="F156" s="71"/>
      <c r="G156" s="71"/>
      <c r="H156" s="71"/>
    </row>
    <row r="157" spans="2:9" ht="15.75" thickBot="1" x14ac:dyDescent="0.3">
      <c r="B157" s="165" t="s">
        <v>295</v>
      </c>
      <c r="C157" s="180">
        <v>2090</v>
      </c>
      <c r="D157" s="391">
        <v>0.46537519483411266</v>
      </c>
      <c r="E157" s="71"/>
      <c r="F157" s="71"/>
      <c r="G157" s="71"/>
      <c r="H157" s="71"/>
    </row>
    <row r="158" spans="2:9" ht="15.75" thickBot="1" x14ac:dyDescent="0.3">
      <c r="B158" s="165" t="s">
        <v>296</v>
      </c>
      <c r="C158" s="180">
        <v>1411</v>
      </c>
      <c r="D158" s="391">
        <v>0.31418392340236029</v>
      </c>
      <c r="E158" s="71"/>
      <c r="F158" s="71"/>
      <c r="G158" s="71"/>
      <c r="H158" s="71"/>
    </row>
    <row r="159" spans="2:9" ht="15.75" thickBot="1" x14ac:dyDescent="0.3">
      <c r="B159" s="165" t="s">
        <v>297</v>
      </c>
      <c r="C159" s="180">
        <v>681</v>
      </c>
      <c r="D159" s="391">
        <v>0.15163660654642619</v>
      </c>
      <c r="E159" s="71"/>
      <c r="F159" s="71"/>
      <c r="G159" s="71"/>
      <c r="H159" s="71"/>
    </row>
    <row r="160" spans="2:9" ht="15.75" thickBot="1" x14ac:dyDescent="0.3">
      <c r="B160" s="165" t="s">
        <v>298</v>
      </c>
      <c r="C160" s="180">
        <v>309</v>
      </c>
      <c r="D160" s="391">
        <v>6.8804275217100863E-2</v>
      </c>
      <c r="E160" s="71"/>
      <c r="F160" s="71"/>
      <c r="G160" s="71"/>
      <c r="H160" s="71"/>
    </row>
    <row r="161" spans="2:9" x14ac:dyDescent="0.25">
      <c r="B161" s="830" t="s">
        <v>103</v>
      </c>
      <c r="C161" s="392">
        <v>113</v>
      </c>
      <c r="D161" s="394"/>
      <c r="E161" s="71"/>
      <c r="F161" s="71"/>
      <c r="G161" s="71"/>
      <c r="H161" s="71"/>
    </row>
    <row r="162" spans="2:9" x14ac:dyDescent="0.25">
      <c r="B162" s="72"/>
      <c r="C162" s="73"/>
      <c r="D162" s="74"/>
      <c r="E162" s="71"/>
      <c r="F162" s="71"/>
      <c r="G162" s="71"/>
      <c r="H162" s="71"/>
    </row>
    <row r="163" spans="2:9" ht="15.75" x14ac:dyDescent="0.25">
      <c r="B163" s="68" t="s">
        <v>857</v>
      </c>
      <c r="C163" s="71"/>
      <c r="D163" s="71"/>
      <c r="E163" s="71"/>
      <c r="F163" s="71"/>
      <c r="G163" s="71"/>
      <c r="H163" s="71"/>
    </row>
    <row r="164" spans="2:9" ht="15.75" thickBot="1" x14ac:dyDescent="0.3">
      <c r="B164" s="759" t="s">
        <v>302</v>
      </c>
      <c r="C164" s="311" t="s">
        <v>106</v>
      </c>
      <c r="D164" s="313" t="s">
        <v>107</v>
      </c>
      <c r="E164" s="71"/>
      <c r="F164" s="71"/>
      <c r="G164" s="71"/>
      <c r="H164" s="71"/>
    </row>
    <row r="165" spans="2:9" x14ac:dyDescent="0.25">
      <c r="B165" s="910" t="s">
        <v>306</v>
      </c>
      <c r="C165" s="945">
        <v>6135</v>
      </c>
      <c r="D165" s="946"/>
      <c r="E165" s="71"/>
      <c r="F165" s="71"/>
      <c r="G165" s="71"/>
      <c r="H165" s="71"/>
    </row>
    <row r="166" spans="2:9" ht="15.75" thickBot="1" x14ac:dyDescent="0.3">
      <c r="B166" s="900"/>
      <c r="C166" s="938"/>
      <c r="D166" s="940"/>
      <c r="E166" s="71"/>
      <c r="F166" s="71"/>
      <c r="G166" s="71"/>
      <c r="H166" s="71"/>
    </row>
    <row r="167" spans="2:9" x14ac:dyDescent="0.25">
      <c r="B167" s="910" t="s">
        <v>307</v>
      </c>
      <c r="C167" s="941">
        <v>5258</v>
      </c>
      <c r="D167" s="943"/>
      <c r="E167" s="71"/>
      <c r="F167" s="71"/>
      <c r="G167" s="71"/>
      <c r="H167" s="71"/>
    </row>
    <row r="168" spans="2:9" ht="15.75" thickBot="1" x14ac:dyDescent="0.3">
      <c r="B168" s="900"/>
      <c r="C168" s="942"/>
      <c r="D168" s="944"/>
      <c r="E168" s="71"/>
      <c r="F168" s="71"/>
      <c r="G168" s="71"/>
      <c r="H168" s="71"/>
    </row>
    <row r="169" spans="2:9" ht="15.75" thickBot="1" x14ac:dyDescent="0.3">
      <c r="B169" s="165" t="s">
        <v>295</v>
      </c>
      <c r="C169" s="180">
        <v>2497</v>
      </c>
      <c r="D169" s="391">
        <v>0.47489539748953974</v>
      </c>
      <c r="E169" s="71"/>
      <c r="F169" s="71"/>
      <c r="G169" s="71"/>
      <c r="H169" s="71"/>
    </row>
    <row r="170" spans="2:9" ht="15.75" thickBot="1" x14ac:dyDescent="0.3">
      <c r="B170" s="165" t="s">
        <v>296</v>
      </c>
      <c r="C170" s="180">
        <v>1731</v>
      </c>
      <c r="D170" s="391">
        <v>0.32921262837580828</v>
      </c>
      <c r="E170" s="71"/>
      <c r="F170" s="71"/>
      <c r="G170" s="71"/>
      <c r="H170" s="71"/>
    </row>
    <row r="171" spans="2:9" ht="15.75" thickBot="1" x14ac:dyDescent="0.3">
      <c r="B171" s="165" t="s">
        <v>297</v>
      </c>
      <c r="C171" s="180">
        <v>696</v>
      </c>
      <c r="D171" s="391">
        <v>0.13236972232788133</v>
      </c>
      <c r="E171" s="71"/>
      <c r="F171" s="71"/>
      <c r="G171" s="71"/>
      <c r="H171" s="71"/>
    </row>
    <row r="172" spans="2:9" ht="15.75" thickBot="1" x14ac:dyDescent="0.3">
      <c r="B172" s="165" t="s">
        <v>298</v>
      </c>
      <c r="C172" s="180">
        <v>334</v>
      </c>
      <c r="D172" s="391">
        <v>6.3522251806770638E-2</v>
      </c>
      <c r="E172" s="71"/>
      <c r="F172" s="71"/>
      <c r="G172" s="71"/>
      <c r="H172" s="71"/>
    </row>
    <row r="173" spans="2:9" x14ac:dyDescent="0.25">
      <c r="B173" s="830" t="s">
        <v>103</v>
      </c>
      <c r="C173" s="392">
        <v>4151</v>
      </c>
      <c r="D173" s="394"/>
      <c r="E173" s="71"/>
      <c r="F173" s="71"/>
      <c r="G173" s="71"/>
      <c r="H173" s="71"/>
    </row>
    <row r="175" spans="2:9" ht="15.75" x14ac:dyDescent="0.25">
      <c r="B175" s="68" t="s">
        <v>1045</v>
      </c>
    </row>
    <row r="176" spans="2:9" x14ac:dyDescent="0.25">
      <c r="B176" s="947" t="s">
        <v>299</v>
      </c>
      <c r="C176" s="949" t="s">
        <v>164</v>
      </c>
      <c r="D176" s="949" t="s">
        <v>165</v>
      </c>
      <c r="E176" s="949" t="s">
        <v>300</v>
      </c>
      <c r="F176" s="964" t="s">
        <v>167</v>
      </c>
      <c r="G176" s="947" t="s">
        <v>90</v>
      </c>
      <c r="H176" s="949" t="s">
        <v>5</v>
      </c>
      <c r="I176" s="951" t="s">
        <v>6</v>
      </c>
    </row>
    <row r="177" spans="2:9" ht="15.75" thickBot="1" x14ac:dyDescent="0.3">
      <c r="B177" s="963"/>
      <c r="C177" s="955"/>
      <c r="D177" s="955"/>
      <c r="E177" s="955"/>
      <c r="F177" s="957"/>
      <c r="G177" s="948"/>
      <c r="H177" s="950"/>
      <c r="I177" s="952"/>
    </row>
    <row r="178" spans="2:9" x14ac:dyDescent="0.25">
      <c r="B178" s="570" t="s">
        <v>125</v>
      </c>
      <c r="C178" s="180">
        <v>3445</v>
      </c>
      <c r="D178" s="180">
        <v>2580</v>
      </c>
      <c r="E178" s="180">
        <v>2191</v>
      </c>
      <c r="F178" s="180">
        <v>1193</v>
      </c>
      <c r="G178" s="742">
        <v>9409</v>
      </c>
      <c r="H178" s="180"/>
      <c r="I178" s="193"/>
    </row>
    <row r="179" spans="2:9" x14ac:dyDescent="0.25">
      <c r="B179" s="572" t="s">
        <v>126</v>
      </c>
      <c r="C179" s="180">
        <v>8</v>
      </c>
      <c r="D179" s="180">
        <v>6</v>
      </c>
      <c r="E179" s="180">
        <v>6</v>
      </c>
      <c r="F179" s="180">
        <v>2</v>
      </c>
      <c r="G179" s="742">
        <v>22</v>
      </c>
      <c r="H179" s="180"/>
      <c r="I179" s="193"/>
    </row>
    <row r="180" spans="2:9" x14ac:dyDescent="0.25">
      <c r="B180" s="572" t="s">
        <v>127</v>
      </c>
      <c r="C180" s="392">
        <v>1</v>
      </c>
      <c r="D180" s="392">
        <v>4</v>
      </c>
      <c r="E180" s="392">
        <v>6</v>
      </c>
      <c r="F180" s="392">
        <v>0</v>
      </c>
      <c r="G180" s="743">
        <v>11</v>
      </c>
      <c r="H180" s="392"/>
      <c r="I180" s="402"/>
    </row>
    <row r="181" spans="2:9" x14ac:dyDescent="0.25">
      <c r="B181" s="572" t="s">
        <v>90</v>
      </c>
      <c r="C181" s="737">
        <v>3454</v>
      </c>
      <c r="D181" s="737">
        <v>2590</v>
      </c>
      <c r="E181" s="737">
        <v>2203</v>
      </c>
      <c r="F181" s="738">
        <v>1195</v>
      </c>
      <c r="G181" s="744">
        <v>9442</v>
      </c>
      <c r="H181" s="737">
        <v>8377</v>
      </c>
      <c r="I181" s="739">
        <v>1065</v>
      </c>
    </row>
    <row r="182" spans="2:9" ht="15.75" thickBot="1" x14ac:dyDescent="0.3">
      <c r="B182" s="571" t="s">
        <v>301</v>
      </c>
      <c r="C182" s="740">
        <v>0.36581232789663209</v>
      </c>
      <c r="D182" s="190">
        <v>0.2743062910400339</v>
      </c>
      <c r="E182" s="190">
        <v>0.23331921203134928</v>
      </c>
      <c r="F182" s="736">
        <v>0.12656216903198475</v>
      </c>
      <c r="G182" s="732">
        <v>1</v>
      </c>
      <c r="H182" s="439">
        <v>0.88720610040245707</v>
      </c>
      <c r="I182" s="440">
        <v>0.11279389959754289</v>
      </c>
    </row>
    <row r="183" spans="2:9" x14ac:dyDescent="0.25">
      <c r="B183" s="953" t="s">
        <v>302</v>
      </c>
      <c r="C183" s="954" t="s">
        <v>164</v>
      </c>
      <c r="D183" s="954" t="s">
        <v>165</v>
      </c>
      <c r="E183" s="954" t="s">
        <v>166</v>
      </c>
      <c r="F183" s="956" t="s">
        <v>167</v>
      </c>
      <c r="G183" s="958" t="s">
        <v>90</v>
      </c>
      <c r="H183" s="960" t="s">
        <v>5</v>
      </c>
      <c r="I183" s="961" t="s">
        <v>6</v>
      </c>
    </row>
    <row r="184" spans="2:9" ht="15.75" thickBot="1" x14ac:dyDescent="0.3">
      <c r="B184" s="912"/>
      <c r="C184" s="955"/>
      <c r="D184" s="955"/>
      <c r="E184" s="955"/>
      <c r="F184" s="957"/>
      <c r="G184" s="959"/>
      <c r="H184" s="955"/>
      <c r="I184" s="962"/>
    </row>
    <row r="185" spans="2:9" x14ac:dyDescent="0.25">
      <c r="B185" s="570" t="s">
        <v>125</v>
      </c>
      <c r="C185" s="180">
        <v>2005</v>
      </c>
      <c r="D185" s="180">
        <v>1381</v>
      </c>
      <c r="E185" s="180">
        <v>827</v>
      </c>
      <c r="F185" s="180">
        <v>375</v>
      </c>
      <c r="G185" s="742">
        <v>4588</v>
      </c>
      <c r="H185" s="180"/>
      <c r="I185" s="193"/>
    </row>
    <row r="186" spans="2:9" x14ac:dyDescent="0.25">
      <c r="B186" s="572" t="s">
        <v>126</v>
      </c>
      <c r="C186" s="180">
        <v>362</v>
      </c>
      <c r="D186" s="180">
        <v>345</v>
      </c>
      <c r="E186" s="180">
        <v>97</v>
      </c>
      <c r="F186" s="180">
        <v>45</v>
      </c>
      <c r="G186" s="742">
        <v>849</v>
      </c>
      <c r="H186" s="180"/>
      <c r="I186" s="193"/>
    </row>
    <row r="187" spans="2:9" x14ac:dyDescent="0.25">
      <c r="B187" s="572" t="s">
        <v>127</v>
      </c>
      <c r="C187" s="392">
        <v>287</v>
      </c>
      <c r="D187" s="392">
        <v>211</v>
      </c>
      <c r="E187" s="392">
        <v>58</v>
      </c>
      <c r="F187" s="392">
        <v>18</v>
      </c>
      <c r="G187" s="743">
        <v>574</v>
      </c>
      <c r="H187" s="392"/>
      <c r="I187" s="402"/>
    </row>
    <row r="188" spans="2:9" x14ac:dyDescent="0.25">
      <c r="B188" s="572" t="s">
        <v>90</v>
      </c>
      <c r="C188" s="737">
        <v>2654</v>
      </c>
      <c r="D188" s="737">
        <v>1937</v>
      </c>
      <c r="E188" s="737">
        <v>982</v>
      </c>
      <c r="F188" s="738">
        <v>438</v>
      </c>
      <c r="G188" s="744">
        <v>6011</v>
      </c>
      <c r="H188" s="737">
        <v>5395</v>
      </c>
      <c r="I188" s="739">
        <v>616</v>
      </c>
    </row>
    <row r="189" spans="2:9" ht="15.75" thickBot="1" x14ac:dyDescent="0.3">
      <c r="B189" s="571" t="s">
        <v>301</v>
      </c>
      <c r="C189" s="740">
        <v>0.44152387289968392</v>
      </c>
      <c r="D189" s="190">
        <v>0.32224255531525536</v>
      </c>
      <c r="E189" s="190">
        <v>0.16336716020628847</v>
      </c>
      <c r="F189" s="736">
        <v>7.2866411578772244E-2</v>
      </c>
      <c r="G189" s="732">
        <v>1</v>
      </c>
      <c r="H189" s="439">
        <v>0.89752121111295957</v>
      </c>
      <c r="I189" s="440">
        <v>0.10247878888704043</v>
      </c>
    </row>
    <row r="190" spans="2:9" x14ac:dyDescent="0.25">
      <c r="B190" s="953" t="s">
        <v>90</v>
      </c>
      <c r="C190" s="954" t="s">
        <v>164</v>
      </c>
      <c r="D190" s="954" t="s">
        <v>165</v>
      </c>
      <c r="E190" s="954" t="s">
        <v>166</v>
      </c>
      <c r="F190" s="956" t="s">
        <v>167</v>
      </c>
      <c r="G190" s="958" t="s">
        <v>90</v>
      </c>
      <c r="H190" s="960" t="s">
        <v>5</v>
      </c>
      <c r="I190" s="961" t="s">
        <v>6</v>
      </c>
    </row>
    <row r="191" spans="2:9" ht="15.75" thickBot="1" x14ac:dyDescent="0.3">
      <c r="B191" s="912"/>
      <c r="C191" s="955"/>
      <c r="D191" s="955"/>
      <c r="E191" s="955"/>
      <c r="F191" s="957"/>
      <c r="G191" s="959"/>
      <c r="H191" s="955"/>
      <c r="I191" s="962"/>
    </row>
    <row r="192" spans="2:9" x14ac:dyDescent="0.25">
      <c r="B192" s="570" t="s">
        <v>125</v>
      </c>
      <c r="C192" s="180">
        <v>5450</v>
      </c>
      <c r="D192" s="180">
        <v>3961</v>
      </c>
      <c r="E192" s="180">
        <v>3018</v>
      </c>
      <c r="F192" s="180">
        <v>1568</v>
      </c>
      <c r="G192" s="742">
        <v>13997</v>
      </c>
      <c r="H192" s="180"/>
      <c r="I192" s="193"/>
    </row>
    <row r="193" spans="2:9" x14ac:dyDescent="0.25">
      <c r="B193" s="572" t="s">
        <v>126</v>
      </c>
      <c r="C193" s="180">
        <v>370</v>
      </c>
      <c r="D193" s="180">
        <v>351</v>
      </c>
      <c r="E193" s="180">
        <v>103</v>
      </c>
      <c r="F193" s="180">
        <v>47</v>
      </c>
      <c r="G193" s="742">
        <v>871</v>
      </c>
      <c r="H193" s="180"/>
      <c r="I193" s="193"/>
    </row>
    <row r="194" spans="2:9" x14ac:dyDescent="0.25">
      <c r="B194" s="572" t="s">
        <v>127</v>
      </c>
      <c r="C194" s="392">
        <v>288</v>
      </c>
      <c r="D194" s="392">
        <v>215</v>
      </c>
      <c r="E194" s="392">
        <v>64</v>
      </c>
      <c r="F194" s="392">
        <v>18</v>
      </c>
      <c r="G194" s="743">
        <v>585</v>
      </c>
      <c r="H194" s="392"/>
      <c r="I194" s="402"/>
    </row>
    <row r="195" spans="2:9" x14ac:dyDescent="0.25">
      <c r="B195" s="572" t="s">
        <v>90</v>
      </c>
      <c r="C195" s="737">
        <v>6108</v>
      </c>
      <c r="D195" s="737">
        <v>4527</v>
      </c>
      <c r="E195" s="737">
        <v>3185</v>
      </c>
      <c r="F195" s="738">
        <v>1633</v>
      </c>
      <c r="G195" s="744">
        <v>15453</v>
      </c>
      <c r="H195" s="737">
        <v>13772</v>
      </c>
      <c r="I195" s="739">
        <v>1681</v>
      </c>
    </row>
    <row r="196" spans="2:9" x14ac:dyDescent="0.25">
      <c r="B196" s="573" t="s">
        <v>301</v>
      </c>
      <c r="C196" s="741">
        <v>0.39526305571733644</v>
      </c>
      <c r="D196" s="439">
        <v>0.29295282469423412</v>
      </c>
      <c r="E196" s="439">
        <v>0.20610884617873551</v>
      </c>
      <c r="F196" s="735">
        <v>0.1056752734096939</v>
      </c>
      <c r="G196" s="732">
        <v>1</v>
      </c>
      <c r="H196" s="439">
        <v>0.89121853361806769</v>
      </c>
      <c r="I196" s="440">
        <v>0.10878146638193231</v>
      </c>
    </row>
    <row r="197" spans="2:9" ht="15.75" customHeight="1" x14ac:dyDescent="0.25"/>
    <row r="198" spans="2:9" ht="15.75" x14ac:dyDescent="0.25">
      <c r="B198" s="68" t="s">
        <v>858</v>
      </c>
    </row>
    <row r="199" spans="2:9" ht="15.75" thickBot="1" x14ac:dyDescent="0.3">
      <c r="B199" s="760" t="s">
        <v>97</v>
      </c>
      <c r="C199" s="312" t="s">
        <v>164</v>
      </c>
      <c r="D199" s="312" t="s">
        <v>303</v>
      </c>
      <c r="E199" s="312" t="s">
        <v>166</v>
      </c>
      <c r="F199" s="733" t="s">
        <v>304</v>
      </c>
      <c r="G199" s="764" t="s">
        <v>90</v>
      </c>
      <c r="H199" s="312" t="s">
        <v>5</v>
      </c>
      <c r="I199" s="314" t="s">
        <v>6</v>
      </c>
    </row>
    <row r="200" spans="2:9" x14ac:dyDescent="0.25">
      <c r="B200" s="754" t="s">
        <v>132</v>
      </c>
      <c r="C200" s="194">
        <v>177</v>
      </c>
      <c r="D200" s="194">
        <v>152</v>
      </c>
      <c r="E200" s="194">
        <v>83</v>
      </c>
      <c r="F200" s="194">
        <v>42</v>
      </c>
      <c r="G200" s="728">
        <v>454</v>
      </c>
      <c r="H200" s="194">
        <v>416</v>
      </c>
      <c r="I200" s="195">
        <v>38</v>
      </c>
    </row>
    <row r="201" spans="2:9" ht="15.75" thickBot="1" x14ac:dyDescent="0.3">
      <c r="B201" s="755" t="s">
        <v>301</v>
      </c>
      <c r="C201" s="181">
        <v>0.38986784140969161</v>
      </c>
      <c r="D201" s="181">
        <v>0.33480176211453744</v>
      </c>
      <c r="E201" s="181">
        <v>0.1828193832599119</v>
      </c>
      <c r="F201" s="181">
        <v>9.2511013215859028E-2</v>
      </c>
      <c r="G201" s="729">
        <v>1</v>
      </c>
      <c r="H201" s="181">
        <v>0.91629955947136565</v>
      </c>
      <c r="I201" s="391">
        <v>8.3700440528634359E-2</v>
      </c>
    </row>
    <row r="202" spans="2:9" x14ac:dyDescent="0.25">
      <c r="B202" s="758" t="s">
        <v>133</v>
      </c>
      <c r="C202" s="180">
        <v>451</v>
      </c>
      <c r="D202" s="180">
        <v>327</v>
      </c>
      <c r="E202" s="180">
        <v>195</v>
      </c>
      <c r="F202" s="180">
        <v>93</v>
      </c>
      <c r="G202" s="730">
        <v>1066</v>
      </c>
      <c r="H202" s="180">
        <v>971</v>
      </c>
      <c r="I202" s="193">
        <v>95</v>
      </c>
    </row>
    <row r="203" spans="2:9" ht="15.75" thickBot="1" x14ac:dyDescent="0.3">
      <c r="B203" s="755" t="s">
        <v>301</v>
      </c>
      <c r="C203" s="181">
        <v>0.42307692307692307</v>
      </c>
      <c r="D203" s="181">
        <v>0.30675422138836772</v>
      </c>
      <c r="E203" s="181">
        <v>0.18292682926829268</v>
      </c>
      <c r="F203" s="181">
        <v>8.7242026266416514E-2</v>
      </c>
      <c r="G203" s="729">
        <v>1</v>
      </c>
      <c r="H203" s="181">
        <v>0.91088180112570361</v>
      </c>
      <c r="I203" s="391">
        <v>8.9118198874296436E-2</v>
      </c>
    </row>
    <row r="204" spans="2:9" x14ac:dyDescent="0.25">
      <c r="B204" s="758" t="s">
        <v>134</v>
      </c>
      <c r="C204" s="180">
        <v>1491</v>
      </c>
      <c r="D204" s="180">
        <v>906</v>
      </c>
      <c r="E204" s="180">
        <v>600</v>
      </c>
      <c r="F204" s="180">
        <v>355</v>
      </c>
      <c r="G204" s="730">
        <v>3352</v>
      </c>
      <c r="H204" s="180">
        <v>2949</v>
      </c>
      <c r="I204" s="193">
        <v>403</v>
      </c>
    </row>
    <row r="205" spans="2:9" ht="15.75" thickBot="1" x14ac:dyDescent="0.3">
      <c r="B205" s="755" t="s">
        <v>301</v>
      </c>
      <c r="C205" s="181">
        <v>0.44480906921241048</v>
      </c>
      <c r="D205" s="181">
        <v>0.27028639618138423</v>
      </c>
      <c r="E205" s="181">
        <v>0.17899761336515513</v>
      </c>
      <c r="F205" s="181">
        <v>0.10590692124105013</v>
      </c>
      <c r="G205" s="729">
        <v>1</v>
      </c>
      <c r="H205" s="181">
        <v>0.87977326968973746</v>
      </c>
      <c r="I205" s="391">
        <v>0.12022673031026253</v>
      </c>
    </row>
    <row r="206" spans="2:9" x14ac:dyDescent="0.25">
      <c r="B206" s="758" t="s">
        <v>135</v>
      </c>
      <c r="C206" s="180">
        <v>1050</v>
      </c>
      <c r="D206" s="180">
        <v>816</v>
      </c>
      <c r="E206" s="180">
        <v>443</v>
      </c>
      <c r="F206" s="180">
        <v>274</v>
      </c>
      <c r="G206" s="730">
        <v>2583</v>
      </c>
      <c r="H206" s="180">
        <v>2362</v>
      </c>
      <c r="I206" s="193">
        <v>221</v>
      </c>
    </row>
    <row r="207" spans="2:9" ht="15.75" thickBot="1" x14ac:dyDescent="0.3">
      <c r="B207" s="755" t="s">
        <v>301</v>
      </c>
      <c r="C207" s="181">
        <v>0.4065040650406504</v>
      </c>
      <c r="D207" s="181">
        <v>0.3159117305458769</v>
      </c>
      <c r="E207" s="181">
        <v>0.17150600077429345</v>
      </c>
      <c r="F207" s="181">
        <v>0.10607820363917925</v>
      </c>
      <c r="G207" s="729">
        <v>1</v>
      </c>
      <c r="H207" s="181">
        <v>0.91444057297715831</v>
      </c>
      <c r="I207" s="391">
        <v>8.5559427022841653E-2</v>
      </c>
    </row>
    <row r="208" spans="2:9" x14ac:dyDescent="0.25">
      <c r="B208" s="758" t="s">
        <v>136</v>
      </c>
      <c r="C208" s="180">
        <v>248</v>
      </c>
      <c r="D208" s="180">
        <v>202</v>
      </c>
      <c r="E208" s="180">
        <v>169</v>
      </c>
      <c r="F208" s="180">
        <v>90</v>
      </c>
      <c r="G208" s="730">
        <v>709</v>
      </c>
      <c r="H208" s="180">
        <v>637</v>
      </c>
      <c r="I208" s="193">
        <v>72</v>
      </c>
    </row>
    <row r="209" spans="2:9" ht="15.75" thickBot="1" x14ac:dyDescent="0.3">
      <c r="B209" s="755" t="s">
        <v>301</v>
      </c>
      <c r="C209" s="181">
        <v>0.34978843441466856</v>
      </c>
      <c r="D209" s="181">
        <v>0.28490832157968971</v>
      </c>
      <c r="E209" s="181">
        <v>0.23836389280677009</v>
      </c>
      <c r="F209" s="181">
        <v>0.12693935119887165</v>
      </c>
      <c r="G209" s="729">
        <v>1</v>
      </c>
      <c r="H209" s="181">
        <v>0.89844851904090273</v>
      </c>
      <c r="I209" s="391">
        <v>0.10155148095909731</v>
      </c>
    </row>
    <row r="210" spans="2:9" x14ac:dyDescent="0.25">
      <c r="B210" s="758" t="s">
        <v>137</v>
      </c>
      <c r="C210" s="180">
        <v>1093</v>
      </c>
      <c r="D210" s="180">
        <v>951</v>
      </c>
      <c r="E210" s="180">
        <v>632</v>
      </c>
      <c r="F210" s="180">
        <v>322</v>
      </c>
      <c r="G210" s="730">
        <v>2646</v>
      </c>
      <c r="H210" s="180">
        <v>2658</v>
      </c>
      <c r="I210" s="193">
        <v>340</v>
      </c>
    </row>
    <row r="211" spans="2:9" ht="15.75" thickBot="1" x14ac:dyDescent="0.3">
      <c r="B211" s="755" t="s">
        <v>301</v>
      </c>
      <c r="C211" s="181">
        <v>0.41307634164777024</v>
      </c>
      <c r="D211" s="181">
        <v>0.35941043083900226</v>
      </c>
      <c r="E211" s="181">
        <v>0.23885109599395313</v>
      </c>
      <c r="F211" s="181">
        <v>0.12169312169312169</v>
      </c>
      <c r="G211" s="729">
        <v>1</v>
      </c>
      <c r="H211" s="181">
        <v>1.0045351473922903</v>
      </c>
      <c r="I211" s="391">
        <v>0.12849584278155707</v>
      </c>
    </row>
    <row r="212" spans="2:9" x14ac:dyDescent="0.25">
      <c r="B212" s="758" t="s">
        <v>24</v>
      </c>
      <c r="C212" s="180">
        <v>437</v>
      </c>
      <c r="D212" s="180">
        <v>388</v>
      </c>
      <c r="E212" s="180">
        <v>312</v>
      </c>
      <c r="F212" s="180">
        <v>103</v>
      </c>
      <c r="G212" s="730">
        <v>1240</v>
      </c>
      <c r="H212" s="180">
        <v>1144</v>
      </c>
      <c r="I212" s="193">
        <v>96</v>
      </c>
    </row>
    <row r="213" spans="2:9" ht="15.75" thickBot="1" x14ac:dyDescent="0.3">
      <c r="B213" s="755" t="s">
        <v>301</v>
      </c>
      <c r="C213" s="181">
        <v>0.35241935483870968</v>
      </c>
      <c r="D213" s="181">
        <v>0.31290322580645163</v>
      </c>
      <c r="E213" s="181">
        <v>0.25161290322580643</v>
      </c>
      <c r="F213" s="181">
        <v>8.3064516129032262E-2</v>
      </c>
      <c r="G213" s="729">
        <v>1</v>
      </c>
      <c r="H213" s="181">
        <v>0.92258064516129035</v>
      </c>
      <c r="I213" s="391">
        <v>7.7419354838709681E-2</v>
      </c>
    </row>
    <row r="214" spans="2:9" x14ac:dyDescent="0.25">
      <c r="B214" s="758" t="s">
        <v>138</v>
      </c>
      <c r="C214" s="180">
        <v>247</v>
      </c>
      <c r="D214" s="180">
        <v>273</v>
      </c>
      <c r="E214" s="180">
        <v>211</v>
      </c>
      <c r="F214" s="180">
        <v>74</v>
      </c>
      <c r="G214" s="730">
        <v>805</v>
      </c>
      <c r="H214" s="180">
        <v>741</v>
      </c>
      <c r="I214" s="193">
        <v>64</v>
      </c>
    </row>
    <row r="215" spans="2:9" ht="15.75" thickBot="1" x14ac:dyDescent="0.3">
      <c r="B215" s="755" t="s">
        <v>301</v>
      </c>
      <c r="C215" s="181">
        <v>0.30683229813664598</v>
      </c>
      <c r="D215" s="181">
        <v>0.33913043478260868</v>
      </c>
      <c r="E215" s="181">
        <v>0.26211180124223604</v>
      </c>
      <c r="F215" s="181">
        <v>9.1925465838509315E-2</v>
      </c>
      <c r="G215" s="729">
        <v>1</v>
      </c>
      <c r="H215" s="181">
        <v>0.92049689440993787</v>
      </c>
      <c r="I215" s="391">
        <v>7.9503105590062115E-2</v>
      </c>
    </row>
    <row r="216" spans="2:9" x14ac:dyDescent="0.25">
      <c r="B216" s="758" t="s">
        <v>26</v>
      </c>
      <c r="C216" s="180">
        <v>907</v>
      </c>
      <c r="D216" s="180">
        <v>506</v>
      </c>
      <c r="E216" s="180">
        <v>538</v>
      </c>
      <c r="F216" s="180">
        <v>279</v>
      </c>
      <c r="G216" s="730">
        <v>2230</v>
      </c>
      <c r="H216" s="180">
        <v>1880</v>
      </c>
      <c r="I216" s="193">
        <v>350</v>
      </c>
    </row>
    <row r="217" spans="2:9" ht="15.75" thickBot="1" x14ac:dyDescent="0.3">
      <c r="B217" s="755" t="s">
        <v>301</v>
      </c>
      <c r="C217" s="181">
        <v>0.40672645739910313</v>
      </c>
      <c r="D217" s="181">
        <v>0.22690582959641256</v>
      </c>
      <c r="E217" s="181">
        <v>0.24125560538116592</v>
      </c>
      <c r="F217" s="181">
        <v>0.1251121076233184</v>
      </c>
      <c r="G217" s="729">
        <v>1</v>
      </c>
      <c r="H217" s="181">
        <v>0.84304932735426008</v>
      </c>
      <c r="I217" s="391">
        <v>0.15695067264573992</v>
      </c>
    </row>
    <row r="218" spans="2:9" x14ac:dyDescent="0.25">
      <c r="B218" s="758" t="s">
        <v>172</v>
      </c>
      <c r="C218" s="180">
        <v>7</v>
      </c>
      <c r="D218" s="180">
        <v>6</v>
      </c>
      <c r="E218" s="180">
        <v>2</v>
      </c>
      <c r="F218" s="180">
        <v>1</v>
      </c>
      <c r="G218" s="730">
        <v>16</v>
      </c>
      <c r="H218" s="180">
        <v>14</v>
      </c>
      <c r="I218" s="193">
        <v>2</v>
      </c>
    </row>
    <row r="219" spans="2:9" ht="15.75" thickBot="1" x14ac:dyDescent="0.3">
      <c r="B219" s="755" t="s">
        <v>301</v>
      </c>
      <c r="C219" s="181">
        <v>0.4375</v>
      </c>
      <c r="D219" s="181">
        <v>0.375</v>
      </c>
      <c r="E219" s="181">
        <v>0.125</v>
      </c>
      <c r="F219" s="181">
        <v>6.25E-2</v>
      </c>
      <c r="G219" s="729">
        <v>1</v>
      </c>
      <c r="H219" s="181">
        <v>0.875</v>
      </c>
      <c r="I219" s="391">
        <v>0.125</v>
      </c>
    </row>
    <row r="220" spans="2:9" x14ac:dyDescent="0.25">
      <c r="B220" s="758" t="s">
        <v>90</v>
      </c>
      <c r="C220" s="191">
        <v>6108</v>
      </c>
      <c r="D220" s="191">
        <v>4527</v>
      </c>
      <c r="E220" s="191">
        <v>3185</v>
      </c>
      <c r="F220" s="734">
        <v>1633</v>
      </c>
      <c r="G220" s="731">
        <v>15453</v>
      </c>
      <c r="H220" s="191">
        <v>13772</v>
      </c>
      <c r="I220" s="192">
        <v>1681</v>
      </c>
    </row>
    <row r="221" spans="2:9" x14ac:dyDescent="0.25">
      <c r="B221" s="754" t="s">
        <v>301</v>
      </c>
      <c r="C221" s="439">
        <v>0.39526305571733644</v>
      </c>
      <c r="D221" s="439">
        <v>0.29295282469423412</v>
      </c>
      <c r="E221" s="439">
        <v>0.20610884617873551</v>
      </c>
      <c r="F221" s="735">
        <v>0.1056752734096939</v>
      </c>
      <c r="G221" s="732">
        <v>1</v>
      </c>
      <c r="H221" s="439">
        <v>0.89121853361806769</v>
      </c>
      <c r="I221" s="440">
        <v>0.10878146638193231</v>
      </c>
    </row>
    <row r="223" spans="2:9" ht="15.75" x14ac:dyDescent="0.25">
      <c r="B223" s="68" t="s">
        <v>859</v>
      </c>
    </row>
    <row r="224" spans="2:9" x14ac:dyDescent="0.25">
      <c r="B224" s="965" t="s">
        <v>308</v>
      </c>
      <c r="C224" s="965"/>
      <c r="D224" s="965"/>
      <c r="E224" s="965"/>
    </row>
    <row r="225" spans="2:7" x14ac:dyDescent="0.25">
      <c r="B225" s="965" t="s">
        <v>309</v>
      </c>
      <c r="C225" s="495" t="s">
        <v>727</v>
      </c>
      <c r="D225" s="495" t="s">
        <v>1003</v>
      </c>
      <c r="E225" s="495" t="s">
        <v>1004</v>
      </c>
    </row>
    <row r="226" spans="2:7" ht="15.75" thickBot="1" x14ac:dyDescent="0.3">
      <c r="B226" s="966"/>
      <c r="C226" s="967" t="s">
        <v>93</v>
      </c>
      <c r="D226" s="967"/>
      <c r="E226" s="967"/>
    </row>
    <row r="227" spans="2:7" ht="15.75" thickBot="1" x14ac:dyDescent="0.3">
      <c r="B227" s="843" t="s">
        <v>125</v>
      </c>
      <c r="C227" s="195">
        <v>13864750</v>
      </c>
      <c r="D227" s="195">
        <v>6177750</v>
      </c>
      <c r="E227" s="195">
        <v>20042500</v>
      </c>
    </row>
    <row r="228" spans="2:7" ht="15.75" thickBot="1" x14ac:dyDescent="0.3">
      <c r="B228" s="843" t="s">
        <v>126</v>
      </c>
      <c r="C228" s="193">
        <v>27750</v>
      </c>
      <c r="D228" s="193">
        <v>991250</v>
      </c>
      <c r="E228" s="193">
        <v>1019000</v>
      </c>
    </row>
    <row r="229" spans="2:7" ht="15.75" thickBot="1" x14ac:dyDescent="0.3">
      <c r="B229" s="843" t="s">
        <v>127</v>
      </c>
      <c r="C229" s="193">
        <v>15000</v>
      </c>
      <c r="D229" s="193">
        <v>699500</v>
      </c>
      <c r="E229" s="193">
        <v>714500</v>
      </c>
    </row>
    <row r="230" spans="2:7" x14ac:dyDescent="0.25">
      <c r="B230" s="844" t="s">
        <v>90</v>
      </c>
      <c r="C230" s="494">
        <v>13907500</v>
      </c>
      <c r="D230" s="494">
        <v>7868500</v>
      </c>
      <c r="E230" s="443">
        <v>21776000</v>
      </c>
    </row>
    <row r="232" spans="2:7" ht="15.75" x14ac:dyDescent="0.25">
      <c r="B232" s="68" t="s">
        <v>860</v>
      </c>
    </row>
    <row r="233" spans="2:7" ht="16.5" thickBot="1" x14ac:dyDescent="0.3">
      <c r="B233" s="444" t="s">
        <v>310</v>
      </c>
      <c r="C233" s="442" t="s">
        <v>311</v>
      </c>
      <c r="E233" s="68"/>
    </row>
    <row r="234" spans="2:7" ht="26.25" x14ac:dyDescent="0.25">
      <c r="B234" s="845" t="s">
        <v>312</v>
      </c>
      <c r="C234" s="193">
        <v>53.797421731123386</v>
      </c>
    </row>
    <row r="235" spans="2:7" ht="26.25" x14ac:dyDescent="0.25">
      <c r="B235" s="846" t="s">
        <v>313</v>
      </c>
      <c r="C235" s="402">
        <v>39.982944766077296</v>
      </c>
    </row>
    <row r="237" spans="2:7" ht="15.75" x14ac:dyDescent="0.25">
      <c r="B237" s="68" t="s">
        <v>861</v>
      </c>
      <c r="C237" s="75"/>
      <c r="D237" s="75"/>
      <c r="E237" s="75"/>
      <c r="F237" s="75"/>
      <c r="G237" s="75"/>
    </row>
    <row r="238" spans="2:7" ht="45.75" thickBot="1" x14ac:dyDescent="0.3">
      <c r="B238" s="769" t="s">
        <v>83</v>
      </c>
      <c r="C238" s="507" t="s">
        <v>314</v>
      </c>
      <c r="D238" s="507" t="s">
        <v>315</v>
      </c>
      <c r="E238" s="507" t="s">
        <v>316</v>
      </c>
      <c r="F238" s="507" t="s">
        <v>317</v>
      </c>
      <c r="G238" s="508" t="s">
        <v>93</v>
      </c>
    </row>
    <row r="239" spans="2:7" ht="15.75" thickBot="1" x14ac:dyDescent="0.3">
      <c r="B239" s="843">
        <v>2014</v>
      </c>
      <c r="C239" s="182">
        <v>1</v>
      </c>
      <c r="D239" s="182">
        <v>347</v>
      </c>
      <c r="E239" s="182">
        <v>347</v>
      </c>
      <c r="F239" s="196">
        <v>1</v>
      </c>
      <c r="G239" s="232">
        <v>14908.1</v>
      </c>
    </row>
    <row r="240" spans="2:7" ht="15.75" thickBot="1" x14ac:dyDescent="0.3">
      <c r="B240" s="843">
        <v>2015</v>
      </c>
      <c r="C240" s="182">
        <v>2</v>
      </c>
      <c r="D240" s="182">
        <v>212</v>
      </c>
      <c r="E240" s="182">
        <v>281</v>
      </c>
      <c r="F240" s="196">
        <v>1.3</v>
      </c>
      <c r="G240" s="232">
        <v>31275.71</v>
      </c>
    </row>
    <row r="241" spans="2:7" ht="15.75" thickBot="1" x14ac:dyDescent="0.3">
      <c r="B241" s="843">
        <v>2016</v>
      </c>
      <c r="C241" s="182">
        <v>2</v>
      </c>
      <c r="D241" s="182">
        <v>438</v>
      </c>
      <c r="E241" s="182">
        <v>635</v>
      </c>
      <c r="F241" s="196">
        <v>1.5</v>
      </c>
      <c r="G241" s="232">
        <v>45803</v>
      </c>
    </row>
    <row r="242" spans="2:7" ht="15.75" thickBot="1" x14ac:dyDescent="0.3">
      <c r="B242" s="843">
        <v>2017</v>
      </c>
      <c r="C242" s="182">
        <v>2</v>
      </c>
      <c r="D242" s="182">
        <v>805</v>
      </c>
      <c r="E242" s="182">
        <v>1462</v>
      </c>
      <c r="F242" s="196">
        <v>1.8</v>
      </c>
      <c r="G242" s="232">
        <v>94354.3</v>
      </c>
    </row>
    <row r="243" spans="2:7" ht="15.75" thickBot="1" x14ac:dyDescent="0.3">
      <c r="B243" s="843">
        <v>2018</v>
      </c>
      <c r="C243" s="182">
        <v>2</v>
      </c>
      <c r="D243" s="182">
        <v>771</v>
      </c>
      <c r="E243" s="182">
        <v>1472</v>
      </c>
      <c r="F243" s="196">
        <v>1.9</v>
      </c>
      <c r="G243" s="232">
        <v>157447.04999999999</v>
      </c>
    </row>
    <row r="244" spans="2:7" ht="15.75" thickBot="1" x14ac:dyDescent="0.3">
      <c r="B244" s="843">
        <v>2019</v>
      </c>
      <c r="C244" s="182">
        <v>2</v>
      </c>
      <c r="D244" s="182">
        <v>1032</v>
      </c>
      <c r="E244" s="182">
        <v>1947</v>
      </c>
      <c r="F244" s="196">
        <v>1.8</v>
      </c>
      <c r="G244" s="232">
        <v>203854.87</v>
      </c>
    </row>
    <row r="245" spans="2:7" ht="15.75" thickBot="1" x14ac:dyDescent="0.3">
      <c r="B245" s="843">
        <v>2020</v>
      </c>
      <c r="C245" s="182">
        <v>2</v>
      </c>
      <c r="D245" s="182">
        <v>517</v>
      </c>
      <c r="E245" s="182">
        <v>980</v>
      </c>
      <c r="F245" s="196">
        <v>1.9</v>
      </c>
      <c r="G245" s="232">
        <v>137562.28</v>
      </c>
    </row>
    <row r="246" spans="2:7" ht="15.75" thickBot="1" x14ac:dyDescent="0.3">
      <c r="B246" s="843">
        <v>2021</v>
      </c>
      <c r="C246" s="182">
        <v>3</v>
      </c>
      <c r="D246" s="182">
        <v>965</v>
      </c>
      <c r="E246" s="182">
        <v>2446</v>
      </c>
      <c r="F246" s="196">
        <v>2.5</v>
      </c>
      <c r="G246" s="232">
        <v>224297.84</v>
      </c>
    </row>
    <row r="247" spans="2:7" ht="15.75" thickBot="1" x14ac:dyDescent="0.3">
      <c r="B247" s="843">
        <v>2022</v>
      </c>
      <c r="C247" s="182">
        <v>3</v>
      </c>
      <c r="D247" s="182">
        <v>1672</v>
      </c>
      <c r="E247" s="182">
        <v>4334</v>
      </c>
      <c r="F247" s="196">
        <v>2.6</v>
      </c>
      <c r="G247" s="232">
        <v>381967.22</v>
      </c>
    </row>
    <row r="248" spans="2:7" ht="15.75" thickBot="1" x14ac:dyDescent="0.3">
      <c r="B248" s="843">
        <v>2023</v>
      </c>
      <c r="C248" s="182" t="s">
        <v>318</v>
      </c>
      <c r="D248" s="182">
        <v>2081</v>
      </c>
      <c r="E248" s="182">
        <v>8254</v>
      </c>
      <c r="F248" s="196">
        <v>4</v>
      </c>
      <c r="G248" s="232">
        <v>738061.32</v>
      </c>
    </row>
    <row r="249" spans="2:7" ht="15.75" thickBot="1" x14ac:dyDescent="0.3">
      <c r="B249" s="843">
        <v>2024</v>
      </c>
      <c r="C249" s="182">
        <v>10</v>
      </c>
      <c r="D249" s="182">
        <v>3061</v>
      </c>
      <c r="E249" s="182">
        <v>19160</v>
      </c>
      <c r="F249" s="196">
        <v>6.2</v>
      </c>
      <c r="G249" s="232">
        <v>1613860.05</v>
      </c>
    </row>
    <row r="250" spans="2:7" x14ac:dyDescent="0.25">
      <c r="B250" s="843" t="s">
        <v>90</v>
      </c>
      <c r="C250" s="445"/>
      <c r="D250" s="446">
        <f>SUM(D239:D249)</f>
        <v>11901</v>
      </c>
      <c r="E250" s="446">
        <f>SUM(E239:E249)</f>
        <v>41318</v>
      </c>
      <c r="F250" s="445"/>
      <c r="G250" s="447">
        <f>SUM(G239:G249)</f>
        <v>3643391.74</v>
      </c>
    </row>
    <row r="251" spans="2:7" ht="15.75" x14ac:dyDescent="0.25">
      <c r="B251" s="75"/>
      <c r="C251" s="75"/>
      <c r="D251" s="75"/>
      <c r="E251" s="75"/>
      <c r="F251" s="75"/>
      <c r="G251" s="75"/>
    </row>
    <row r="252" spans="2:7" ht="15.75" x14ac:dyDescent="0.25">
      <c r="B252" s="431" t="s">
        <v>862</v>
      </c>
      <c r="C252" s="75"/>
      <c r="D252" s="75"/>
      <c r="E252" s="75"/>
      <c r="F252" s="75"/>
      <c r="G252" s="75"/>
    </row>
    <row r="253" spans="2:7" ht="45.75" thickBot="1" x14ac:dyDescent="0.3">
      <c r="B253" s="768" t="s">
        <v>319</v>
      </c>
      <c r="C253" s="448" t="s">
        <v>95</v>
      </c>
      <c r="D253" s="75"/>
      <c r="E253" s="75"/>
      <c r="F253" s="75"/>
      <c r="G253" s="75"/>
    </row>
    <row r="254" spans="2:7" ht="15.75" x14ac:dyDescent="0.25">
      <c r="B254" s="847" t="s">
        <v>320</v>
      </c>
      <c r="C254" s="433">
        <v>78.959999999999994</v>
      </c>
      <c r="D254" s="75"/>
      <c r="E254" s="75"/>
      <c r="F254" s="75"/>
      <c r="G254" s="75"/>
    </row>
    <row r="255" spans="2:7" ht="15.75" x14ac:dyDescent="0.25">
      <c r="B255" s="848" t="s">
        <v>321</v>
      </c>
      <c r="C255" s="435">
        <v>21.04</v>
      </c>
      <c r="D255" s="75"/>
      <c r="E255" s="75"/>
      <c r="F255" s="75"/>
      <c r="G255" s="75"/>
    </row>
    <row r="256" spans="2:7" ht="15.75" x14ac:dyDescent="0.25">
      <c r="B256" s="75"/>
      <c r="C256" s="75"/>
      <c r="D256" s="75"/>
      <c r="E256" s="75"/>
      <c r="F256" s="75"/>
      <c r="G256" s="75"/>
    </row>
    <row r="257" spans="2:7" ht="15.75" x14ac:dyDescent="0.25">
      <c r="B257" s="431" t="s">
        <v>863</v>
      </c>
      <c r="C257" s="75"/>
      <c r="D257" s="75"/>
      <c r="E257" s="75"/>
      <c r="F257" s="75"/>
      <c r="G257" s="75"/>
    </row>
    <row r="258" spans="2:7" ht="30.75" thickBot="1" x14ac:dyDescent="0.3">
      <c r="B258" s="768" t="s">
        <v>322</v>
      </c>
      <c r="C258" s="316" t="s">
        <v>95</v>
      </c>
      <c r="D258" s="75"/>
      <c r="E258" s="75"/>
      <c r="F258" s="75"/>
      <c r="G258" s="75"/>
    </row>
    <row r="259" spans="2:7" ht="15.75" x14ac:dyDescent="0.25">
      <c r="B259" s="745" t="s">
        <v>323</v>
      </c>
      <c r="C259" s="433">
        <v>89.71</v>
      </c>
      <c r="D259" s="76"/>
      <c r="E259" s="431"/>
      <c r="F259" s="75"/>
      <c r="G259" s="75"/>
    </row>
    <row r="260" spans="2:7" ht="15.75" x14ac:dyDescent="0.25">
      <c r="B260" s="746" t="s">
        <v>324</v>
      </c>
      <c r="C260" s="232">
        <v>77.3</v>
      </c>
      <c r="D260" s="75"/>
      <c r="E260" s="75"/>
      <c r="F260" s="75"/>
      <c r="G260" s="75"/>
    </row>
    <row r="261" spans="2:7" ht="15.75" x14ac:dyDescent="0.25">
      <c r="B261" s="746" t="s">
        <v>325</v>
      </c>
      <c r="C261" s="232">
        <v>75.989999999999995</v>
      </c>
      <c r="D261" s="75"/>
      <c r="E261" s="75"/>
      <c r="F261" s="75"/>
      <c r="G261" s="75"/>
    </row>
    <row r="262" spans="2:7" ht="15.75" x14ac:dyDescent="0.25">
      <c r="B262" s="746" t="s">
        <v>326</v>
      </c>
      <c r="C262" s="232">
        <v>72.040000000000006</v>
      </c>
      <c r="D262" s="75"/>
      <c r="E262" s="75"/>
      <c r="F262" s="75"/>
      <c r="G262" s="75"/>
    </row>
    <row r="263" spans="2:7" ht="15.75" x14ac:dyDescent="0.25">
      <c r="B263" s="746" t="s">
        <v>327</v>
      </c>
      <c r="C263" s="232">
        <v>44.59</v>
      </c>
      <c r="D263" s="75"/>
      <c r="E263" s="75"/>
      <c r="F263" s="75"/>
      <c r="G263" s="75"/>
    </row>
    <row r="264" spans="2:7" ht="15.75" x14ac:dyDescent="0.25">
      <c r="B264" s="746" t="s">
        <v>328</v>
      </c>
      <c r="C264" s="232">
        <v>44.4</v>
      </c>
      <c r="D264" s="75"/>
      <c r="E264" s="75"/>
      <c r="F264" s="75"/>
      <c r="G264" s="75"/>
    </row>
    <row r="265" spans="2:7" ht="15.75" x14ac:dyDescent="0.25">
      <c r="B265" s="746" t="s">
        <v>329</v>
      </c>
      <c r="C265" s="232">
        <v>42.08</v>
      </c>
      <c r="D265" s="75"/>
      <c r="E265" s="75"/>
      <c r="F265" s="75"/>
      <c r="G265" s="75"/>
    </row>
    <row r="266" spans="2:7" ht="15.75" x14ac:dyDescent="0.25">
      <c r="B266" s="746" t="s">
        <v>330</v>
      </c>
      <c r="C266" s="232">
        <v>38.19</v>
      </c>
      <c r="D266" s="75"/>
      <c r="E266" s="75"/>
      <c r="F266" s="75"/>
      <c r="G266" s="75"/>
    </row>
    <row r="267" spans="2:7" ht="15.75" x14ac:dyDescent="0.25">
      <c r="B267" s="746" t="s">
        <v>331</v>
      </c>
      <c r="C267" s="232">
        <v>29.76</v>
      </c>
      <c r="D267" s="75"/>
      <c r="E267" s="75"/>
      <c r="F267" s="75"/>
      <c r="G267" s="75"/>
    </row>
    <row r="268" spans="2:7" ht="15.75" x14ac:dyDescent="0.25">
      <c r="B268" s="747" t="s">
        <v>332</v>
      </c>
      <c r="C268" s="435">
        <v>19.309999999999999</v>
      </c>
      <c r="D268" s="75"/>
      <c r="E268" s="75"/>
      <c r="F268" s="75"/>
      <c r="G268" s="75"/>
    </row>
    <row r="269" spans="2:7" ht="15.75" x14ac:dyDescent="0.25">
      <c r="B269" s="75"/>
      <c r="C269" s="75"/>
      <c r="D269" s="75"/>
      <c r="E269" s="75"/>
      <c r="F269" s="75"/>
      <c r="G269" s="75"/>
    </row>
    <row r="270" spans="2:7" ht="15.75" x14ac:dyDescent="0.25">
      <c r="B270" s="431" t="s">
        <v>864</v>
      </c>
      <c r="C270" s="75"/>
      <c r="D270" s="75"/>
      <c r="E270" s="75"/>
      <c r="F270" s="75"/>
      <c r="G270" s="68"/>
    </row>
    <row r="271" spans="2:7" ht="16.5" thickBot="1" x14ac:dyDescent="0.3">
      <c r="B271" s="768" t="s">
        <v>333</v>
      </c>
      <c r="C271" s="316" t="s">
        <v>95</v>
      </c>
      <c r="D271" s="75"/>
      <c r="E271" s="75"/>
      <c r="F271" s="75"/>
      <c r="G271" s="75"/>
    </row>
    <row r="272" spans="2:7" ht="16.5" thickBot="1" x14ac:dyDescent="0.3">
      <c r="B272" s="830" t="s">
        <v>161</v>
      </c>
      <c r="C272" s="232">
        <v>10.06</v>
      </c>
      <c r="D272" s="75"/>
      <c r="E272" s="75"/>
      <c r="F272" s="75"/>
      <c r="G272" s="75"/>
    </row>
    <row r="273" spans="2:7" ht="16.5" thickBot="1" x14ac:dyDescent="0.3">
      <c r="B273" s="830" t="s">
        <v>162</v>
      </c>
      <c r="C273" s="232">
        <v>10.23</v>
      </c>
      <c r="D273" s="75"/>
      <c r="E273" s="68"/>
      <c r="F273" s="75"/>
      <c r="G273" s="75"/>
    </row>
    <row r="274" spans="2:7" ht="16.5" thickBot="1" x14ac:dyDescent="0.3">
      <c r="B274" s="830" t="s">
        <v>163</v>
      </c>
      <c r="C274" s="232">
        <v>15.98</v>
      </c>
      <c r="D274" s="75"/>
      <c r="E274" s="75"/>
      <c r="F274" s="75"/>
      <c r="G274" s="75"/>
    </row>
    <row r="275" spans="2:7" ht="16.5" thickBot="1" x14ac:dyDescent="0.3">
      <c r="B275" s="830" t="s">
        <v>164</v>
      </c>
      <c r="C275" s="232">
        <v>22.25</v>
      </c>
      <c r="D275" s="75"/>
      <c r="E275" s="75"/>
      <c r="F275" s="75"/>
      <c r="G275" s="75"/>
    </row>
    <row r="276" spans="2:7" ht="16.5" thickBot="1" x14ac:dyDescent="0.3">
      <c r="B276" s="830" t="s">
        <v>165</v>
      </c>
      <c r="C276" s="232">
        <v>24.31</v>
      </c>
      <c r="D276" s="75"/>
      <c r="E276" s="75"/>
      <c r="F276" s="75"/>
      <c r="G276" s="75"/>
    </row>
    <row r="277" spans="2:7" ht="16.5" thickBot="1" x14ac:dyDescent="0.3">
      <c r="B277" s="830" t="s">
        <v>166</v>
      </c>
      <c r="C277" s="232">
        <v>11.76</v>
      </c>
      <c r="D277" s="75"/>
      <c r="E277" s="75"/>
      <c r="F277" s="75"/>
      <c r="G277" s="75"/>
    </row>
    <row r="278" spans="2:7" ht="15.75" x14ac:dyDescent="0.25">
      <c r="B278" s="830" t="s">
        <v>167</v>
      </c>
      <c r="C278" s="435">
        <v>4.05</v>
      </c>
      <c r="D278" s="75"/>
      <c r="E278" s="75"/>
      <c r="F278" s="75"/>
      <c r="G278" s="75"/>
    </row>
    <row r="280" spans="2:7" x14ac:dyDescent="0.25">
      <c r="B280" s="217" t="s">
        <v>1222</v>
      </c>
      <c r="C280" s="217"/>
      <c r="D280" s="217"/>
      <c r="E280" s="1"/>
      <c r="F280" s="490"/>
    </row>
    <row r="281" spans="2:7" ht="15.75" thickBot="1" x14ac:dyDescent="0.3">
      <c r="B281" s="254" t="s">
        <v>83</v>
      </c>
      <c r="C281" s="254" t="s">
        <v>1092</v>
      </c>
      <c r="D281" s="581" t="s">
        <v>93</v>
      </c>
      <c r="E281" s="490"/>
      <c r="F281" s="490"/>
    </row>
    <row r="282" spans="2:7" ht="15.75" thickBot="1" x14ac:dyDescent="0.3">
      <c r="B282" s="755">
        <v>2004</v>
      </c>
      <c r="C282" s="213">
        <v>803</v>
      </c>
      <c r="D282" s="582">
        <v>793139.88</v>
      </c>
      <c r="E282" s="490"/>
      <c r="F282" s="217"/>
    </row>
    <row r="283" spans="2:7" ht="15.75" thickBot="1" x14ac:dyDescent="0.3">
      <c r="B283" s="755">
        <v>2005</v>
      </c>
      <c r="C283" s="177">
        <v>1514</v>
      </c>
      <c r="D283" s="583">
        <v>1747295.96</v>
      </c>
      <c r="E283" s="490"/>
      <c r="F283" s="490"/>
    </row>
    <row r="284" spans="2:7" ht="15.75" thickBot="1" x14ac:dyDescent="0.3">
      <c r="B284" s="755">
        <v>2006</v>
      </c>
      <c r="C284" s="177">
        <v>2597</v>
      </c>
      <c r="D284" s="583">
        <v>3012396.1</v>
      </c>
      <c r="E284" s="490"/>
      <c r="F284" s="490"/>
    </row>
    <row r="285" spans="2:7" ht="15.75" thickBot="1" x14ac:dyDescent="0.3">
      <c r="B285" s="755">
        <v>2007</v>
      </c>
      <c r="C285" s="177">
        <v>4187</v>
      </c>
      <c r="D285" s="583">
        <v>4939789.3899999997</v>
      </c>
      <c r="E285" s="490"/>
      <c r="F285" s="490"/>
    </row>
    <row r="286" spans="2:7" ht="15.75" thickBot="1" x14ac:dyDescent="0.3">
      <c r="B286" s="755">
        <v>2008</v>
      </c>
      <c r="C286" s="177">
        <v>5273</v>
      </c>
      <c r="D286" s="583">
        <v>6746903.6600000001</v>
      </c>
      <c r="E286" s="490"/>
      <c r="F286" s="490"/>
    </row>
    <row r="287" spans="2:7" ht="15.75" thickBot="1" x14ac:dyDescent="0.3">
      <c r="B287" s="755">
        <v>2009</v>
      </c>
      <c r="C287" s="177">
        <v>6864</v>
      </c>
      <c r="D287" s="583">
        <v>8243054.2599999998</v>
      </c>
      <c r="E287" s="490"/>
      <c r="F287" s="490"/>
    </row>
    <row r="288" spans="2:7" ht="15.75" thickBot="1" x14ac:dyDescent="0.3">
      <c r="B288" s="755">
        <v>2010</v>
      </c>
      <c r="C288" s="177">
        <v>6675</v>
      </c>
      <c r="D288" s="583">
        <v>7674993.4100000001</v>
      </c>
      <c r="E288" s="490"/>
      <c r="F288" s="490"/>
    </row>
    <row r="289" spans="2:6" ht="15.75" thickBot="1" x14ac:dyDescent="0.3">
      <c r="B289" s="755">
        <v>2011</v>
      </c>
      <c r="C289" s="177">
        <v>6740</v>
      </c>
      <c r="D289" s="583">
        <v>7678335.7699999996</v>
      </c>
      <c r="E289" s="490"/>
      <c r="F289" s="490"/>
    </row>
    <row r="290" spans="2:6" ht="15.75" thickBot="1" x14ac:dyDescent="0.3">
      <c r="B290" s="755">
        <v>2012</v>
      </c>
      <c r="C290" s="177">
        <v>8265</v>
      </c>
      <c r="D290" s="583">
        <v>9604821.0600000005</v>
      </c>
      <c r="E290" s="490"/>
      <c r="F290" s="490"/>
    </row>
    <row r="291" spans="2:6" ht="15.75" thickBot="1" x14ac:dyDescent="0.3">
      <c r="B291" s="755">
        <v>2013</v>
      </c>
      <c r="C291" s="214">
        <v>9064</v>
      </c>
      <c r="D291" s="584">
        <v>11010252</v>
      </c>
      <c r="E291" s="490"/>
      <c r="F291" s="490"/>
    </row>
    <row r="292" spans="2:6" ht="15.75" thickBot="1" x14ac:dyDescent="0.3">
      <c r="B292" s="585">
        <v>2014</v>
      </c>
      <c r="C292" s="215">
        <v>9200</v>
      </c>
      <c r="D292" s="583">
        <v>11627806</v>
      </c>
      <c r="E292" s="490"/>
      <c r="F292" s="490"/>
    </row>
    <row r="293" spans="2:6" ht="15.75" thickBot="1" x14ac:dyDescent="0.3">
      <c r="B293" s="755">
        <v>2015</v>
      </c>
      <c r="C293" s="177">
        <v>8645</v>
      </c>
      <c r="D293" s="583">
        <v>10999271</v>
      </c>
      <c r="E293" s="490"/>
      <c r="F293" s="490"/>
    </row>
    <row r="294" spans="2:6" ht="15.75" thickBot="1" x14ac:dyDescent="0.3">
      <c r="B294" s="755">
        <v>2016</v>
      </c>
      <c r="C294" s="177">
        <v>8964</v>
      </c>
      <c r="D294" s="583">
        <v>11027028</v>
      </c>
      <c r="E294" s="490"/>
      <c r="F294" s="490"/>
    </row>
    <row r="295" spans="2:6" ht="15.75" thickBot="1" x14ac:dyDescent="0.3">
      <c r="B295" s="755">
        <v>2017</v>
      </c>
      <c r="C295" s="177">
        <v>8657</v>
      </c>
      <c r="D295" s="583">
        <v>10816334.119999999</v>
      </c>
      <c r="E295" s="490"/>
      <c r="F295" s="490"/>
    </row>
    <row r="296" spans="2:6" ht="15.75" thickBot="1" x14ac:dyDescent="0.3">
      <c r="B296" s="755">
        <v>2018</v>
      </c>
      <c r="C296" s="177">
        <v>13336</v>
      </c>
      <c r="D296" s="583">
        <v>12118748.789999999</v>
      </c>
      <c r="E296" s="490"/>
      <c r="F296" s="490"/>
    </row>
    <row r="297" spans="2:6" ht="15.75" thickBot="1" x14ac:dyDescent="0.3">
      <c r="B297" s="755">
        <v>2019</v>
      </c>
      <c r="C297" s="177">
        <v>13328</v>
      </c>
      <c r="D297" s="583">
        <v>11680309.060000001</v>
      </c>
      <c r="E297" s="490"/>
      <c r="F297" s="490"/>
    </row>
    <row r="298" spans="2:6" ht="15.75" thickBot="1" x14ac:dyDescent="0.3">
      <c r="B298" s="755">
        <v>2020</v>
      </c>
      <c r="C298" s="177">
        <v>10350</v>
      </c>
      <c r="D298" s="583">
        <v>9621705.0800000001</v>
      </c>
      <c r="E298" s="490"/>
      <c r="F298" s="490"/>
    </row>
    <row r="299" spans="2:6" ht="15.75" thickBot="1" x14ac:dyDescent="0.3">
      <c r="B299" s="755">
        <v>2021</v>
      </c>
      <c r="C299" s="177">
        <v>9331</v>
      </c>
      <c r="D299" s="583">
        <v>8962561</v>
      </c>
      <c r="E299" s="490"/>
      <c r="F299" s="490"/>
    </row>
    <row r="300" spans="2:6" ht="15.75" thickBot="1" x14ac:dyDescent="0.3">
      <c r="B300" s="755">
        <v>2022</v>
      </c>
      <c r="C300" s="177">
        <v>10130</v>
      </c>
      <c r="D300" s="583">
        <v>9527369.2100000009</v>
      </c>
      <c r="E300" s="490"/>
      <c r="F300" s="490"/>
    </row>
    <row r="301" spans="2:6" ht="15.75" thickBot="1" x14ac:dyDescent="0.3">
      <c r="B301" s="755">
        <v>2023</v>
      </c>
      <c r="C301" s="214">
        <v>10443</v>
      </c>
      <c r="D301" s="584">
        <v>9814998.2599999998</v>
      </c>
      <c r="E301" s="490"/>
      <c r="F301" s="490"/>
    </row>
    <row r="302" spans="2:6" ht="15.75" thickBot="1" x14ac:dyDescent="0.3">
      <c r="B302" s="755">
        <v>2024</v>
      </c>
      <c r="C302" s="216">
        <v>10628</v>
      </c>
      <c r="D302" s="586">
        <v>9491750.9199999999</v>
      </c>
      <c r="E302" s="490"/>
      <c r="F302" s="490"/>
    </row>
    <row r="303" spans="2:6" x14ac:dyDescent="0.25">
      <c r="B303" s="587" t="s">
        <v>90</v>
      </c>
      <c r="C303" s="588">
        <f>SUM(C282:C302)</f>
        <v>164994</v>
      </c>
      <c r="D303" s="589">
        <f>SUM(D282:D302)</f>
        <v>177138862.93000001</v>
      </c>
      <c r="E303" s="490"/>
      <c r="F303" s="490"/>
    </row>
    <row r="304" spans="2:6" x14ac:dyDescent="0.25">
      <c r="B304" s="490"/>
      <c r="C304" s="490"/>
      <c r="D304" s="490"/>
      <c r="E304" s="490"/>
      <c r="F304" s="490"/>
    </row>
    <row r="305" spans="2:6" x14ac:dyDescent="0.25">
      <c r="B305" s="217" t="s">
        <v>865</v>
      </c>
      <c r="C305" s="490"/>
      <c r="D305" s="490"/>
      <c r="E305" s="490"/>
      <c r="F305" s="490"/>
    </row>
    <row r="306" spans="2:6" ht="26.25" thickBot="1" x14ac:dyDescent="0.3">
      <c r="B306" s="751" t="s">
        <v>543</v>
      </c>
      <c r="C306" s="756" t="s">
        <v>544</v>
      </c>
      <c r="D306" s="756" t="s">
        <v>545</v>
      </c>
      <c r="E306" s="756" t="s">
        <v>546</v>
      </c>
      <c r="F306" s="315" t="s">
        <v>547</v>
      </c>
    </row>
    <row r="307" spans="2:6" ht="15.75" thickBot="1" x14ac:dyDescent="0.3">
      <c r="B307" s="386" t="s">
        <v>1028</v>
      </c>
      <c r="C307" s="164">
        <v>42</v>
      </c>
      <c r="D307" s="164">
        <v>36</v>
      </c>
      <c r="E307" s="164">
        <v>21</v>
      </c>
      <c r="F307" s="384">
        <v>40</v>
      </c>
    </row>
    <row r="308" spans="2:6" ht="15.75" thickBot="1" x14ac:dyDescent="0.3">
      <c r="B308" s="386" t="s">
        <v>1029</v>
      </c>
      <c r="C308" s="164">
        <v>28</v>
      </c>
      <c r="D308" s="164">
        <v>18</v>
      </c>
      <c r="E308" s="164">
        <v>17</v>
      </c>
      <c r="F308" s="384">
        <v>18</v>
      </c>
    </row>
    <row r="309" spans="2:6" ht="15.75" thickBot="1" x14ac:dyDescent="0.3">
      <c r="B309" s="386" t="s">
        <v>1030</v>
      </c>
      <c r="C309" s="164">
        <v>16</v>
      </c>
      <c r="D309" s="164">
        <v>10</v>
      </c>
      <c r="E309" s="164">
        <v>12</v>
      </c>
      <c r="F309" s="384">
        <v>13</v>
      </c>
    </row>
    <row r="310" spans="2:6" ht="15.75" thickBot="1" x14ac:dyDescent="0.3">
      <c r="B310" s="386" t="s">
        <v>1031</v>
      </c>
      <c r="C310" s="164">
        <v>35</v>
      </c>
      <c r="D310" s="164">
        <v>34</v>
      </c>
      <c r="E310" s="164">
        <v>34</v>
      </c>
      <c r="F310" s="384">
        <v>28</v>
      </c>
    </row>
    <row r="311" spans="2:6" ht="15.75" thickBot="1" x14ac:dyDescent="0.3">
      <c r="B311" s="386" t="s">
        <v>1032</v>
      </c>
      <c r="C311" s="164">
        <v>43</v>
      </c>
      <c r="D311" s="164">
        <v>43</v>
      </c>
      <c r="E311" s="164">
        <v>29</v>
      </c>
      <c r="F311" s="384">
        <v>46</v>
      </c>
    </row>
    <row r="312" spans="2:6" ht="15.75" thickBot="1" x14ac:dyDescent="0.3">
      <c r="B312" s="386" t="s">
        <v>1033</v>
      </c>
      <c r="C312" s="164">
        <v>14</v>
      </c>
      <c r="D312" s="164">
        <v>12</v>
      </c>
      <c r="E312" s="164">
        <v>9</v>
      </c>
      <c r="F312" s="384">
        <v>9</v>
      </c>
    </row>
    <row r="313" spans="2:6" ht="15.75" thickBot="1" x14ac:dyDescent="0.3">
      <c r="B313" s="386" t="s">
        <v>1034</v>
      </c>
      <c r="C313" s="164">
        <v>20</v>
      </c>
      <c r="D313" s="164">
        <v>11</v>
      </c>
      <c r="E313" s="164">
        <v>16</v>
      </c>
      <c r="F313" s="384">
        <v>11</v>
      </c>
    </row>
    <row r="314" spans="2:6" ht="15.75" thickBot="1" x14ac:dyDescent="0.3">
      <c r="B314" s="386" t="s">
        <v>1035</v>
      </c>
      <c r="C314" s="164">
        <v>24</v>
      </c>
      <c r="D314" s="164">
        <v>13</v>
      </c>
      <c r="E314" s="164">
        <v>14</v>
      </c>
      <c r="F314" s="384">
        <v>11</v>
      </c>
    </row>
    <row r="315" spans="2:6" ht="15.75" thickBot="1" x14ac:dyDescent="0.3">
      <c r="B315" s="386" t="s">
        <v>1036</v>
      </c>
      <c r="C315" s="164">
        <v>15</v>
      </c>
      <c r="D315" s="164">
        <v>13</v>
      </c>
      <c r="E315" s="164">
        <v>10</v>
      </c>
      <c r="F315" s="384">
        <v>9</v>
      </c>
    </row>
    <row r="316" spans="2:6" x14ac:dyDescent="0.25">
      <c r="B316" s="754" t="s">
        <v>548</v>
      </c>
      <c r="C316" s="590">
        <v>21</v>
      </c>
      <c r="D316" s="590">
        <v>20</v>
      </c>
      <c r="E316" s="590">
        <v>18</v>
      </c>
      <c r="F316" s="591">
        <v>18</v>
      </c>
    </row>
  </sheetData>
  <mergeCells count="41">
    <mergeCell ref="G190:G191"/>
    <mergeCell ref="H190:H191"/>
    <mergeCell ref="I190:I191"/>
    <mergeCell ref="B224:E224"/>
    <mergeCell ref="B225:B226"/>
    <mergeCell ref="C226:E226"/>
    <mergeCell ref="B190:B191"/>
    <mergeCell ref="C190:C191"/>
    <mergeCell ref="D190:D191"/>
    <mergeCell ref="E190:E191"/>
    <mergeCell ref="F190:F191"/>
    <mergeCell ref="I176:I177"/>
    <mergeCell ref="B183:B184"/>
    <mergeCell ref="C183:C184"/>
    <mergeCell ref="D183:D184"/>
    <mergeCell ref="E183:E184"/>
    <mergeCell ref="F183:F184"/>
    <mergeCell ref="G183:G184"/>
    <mergeCell ref="H183:H184"/>
    <mergeCell ref="I183:I184"/>
    <mergeCell ref="B176:B177"/>
    <mergeCell ref="C176:C177"/>
    <mergeCell ref="D176:D177"/>
    <mergeCell ref="E176:E177"/>
    <mergeCell ref="F176:F177"/>
    <mergeCell ref="B167:B168"/>
    <mergeCell ref="C167:C168"/>
    <mergeCell ref="D167:D168"/>
    <mergeCell ref="G176:G177"/>
    <mergeCell ref="H176:H177"/>
    <mergeCell ref="B155:B156"/>
    <mergeCell ref="C155:C156"/>
    <mergeCell ref="D155:D156"/>
    <mergeCell ref="B165:B166"/>
    <mergeCell ref="C165:C166"/>
    <mergeCell ref="D165:D166"/>
    <mergeCell ref="C102:D102"/>
    <mergeCell ref="B113:B117"/>
    <mergeCell ref="B153:B154"/>
    <mergeCell ref="C153:C154"/>
    <mergeCell ref="D153:D154"/>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Y560"/>
  <sheetViews>
    <sheetView topLeftCell="A508" zoomScaleNormal="100" workbookViewId="0">
      <selection activeCell="B559" sqref="B559"/>
    </sheetView>
  </sheetViews>
  <sheetFormatPr baseColWidth="10" defaultRowHeight="15" x14ac:dyDescent="0.25"/>
  <cols>
    <col min="1" max="1" width="1.5703125" customWidth="1"/>
    <col min="2" max="4" width="12.5703125" bestFit="1" customWidth="1"/>
    <col min="5" max="5" width="15.5703125" customWidth="1"/>
    <col min="6" max="9" width="12.5703125" bestFit="1" customWidth="1"/>
    <col min="13" max="13" width="9.85546875" bestFit="1" customWidth="1"/>
    <col min="14" max="14" width="12.5703125" customWidth="1"/>
  </cols>
  <sheetData>
    <row r="2" spans="2:24" x14ac:dyDescent="0.25">
      <c r="B2" s="1" t="s">
        <v>866</v>
      </c>
      <c r="E2" s="8"/>
      <c r="F2" s="8"/>
      <c r="G2" s="8"/>
      <c r="H2" s="8"/>
      <c r="I2" s="8"/>
      <c r="J2" s="8"/>
      <c r="K2" s="8"/>
      <c r="L2" s="8"/>
      <c r="M2" s="8"/>
      <c r="N2" s="8"/>
      <c r="Q2" s="1"/>
    </row>
    <row r="3" spans="2:24" ht="16.5" customHeight="1" thickBot="1" x14ac:dyDescent="0.3">
      <c r="B3" s="969" t="s">
        <v>0</v>
      </c>
      <c r="C3" s="969"/>
      <c r="D3" s="969"/>
      <c r="E3" s="969"/>
      <c r="F3" s="969"/>
      <c r="G3" s="969"/>
      <c r="H3" s="969"/>
      <c r="I3" s="969"/>
      <c r="J3" s="969"/>
      <c r="K3" s="969"/>
      <c r="L3" s="969"/>
      <c r="M3" s="969"/>
      <c r="N3" s="969"/>
      <c r="O3" s="969"/>
    </row>
    <row r="4" spans="2:24" x14ac:dyDescent="0.25">
      <c r="B4" s="317">
        <v>2011</v>
      </c>
      <c r="C4" s="122">
        <v>2012</v>
      </c>
      <c r="D4" s="122">
        <v>2013</v>
      </c>
      <c r="E4" s="122">
        <v>2014</v>
      </c>
      <c r="F4" s="122">
        <v>2015</v>
      </c>
      <c r="G4" s="122">
        <v>2016</v>
      </c>
      <c r="H4" s="122">
        <v>2017</v>
      </c>
      <c r="I4" s="122">
        <v>2018</v>
      </c>
      <c r="J4" s="122">
        <v>2019</v>
      </c>
      <c r="K4" s="122">
        <v>2020</v>
      </c>
      <c r="L4" s="122">
        <v>2021</v>
      </c>
      <c r="M4" s="122">
        <v>2022</v>
      </c>
      <c r="N4" s="122">
        <v>2023</v>
      </c>
      <c r="O4" s="318">
        <v>2024</v>
      </c>
      <c r="Q4" s="8"/>
      <c r="R4" s="8"/>
      <c r="S4" s="8"/>
    </row>
    <row r="5" spans="2:24" x14ac:dyDescent="0.25">
      <c r="B5" s="112">
        <v>11236</v>
      </c>
      <c r="C5" s="112">
        <v>14083</v>
      </c>
      <c r="D5" s="112">
        <v>16611</v>
      </c>
      <c r="E5" s="112">
        <v>19308</v>
      </c>
      <c r="F5" s="112">
        <v>21940</v>
      </c>
      <c r="G5" s="112">
        <v>23836</v>
      </c>
      <c r="H5" s="112">
        <v>25281</v>
      </c>
      <c r="I5" s="112">
        <v>24692</v>
      </c>
      <c r="J5" s="112">
        <v>24837</v>
      </c>
      <c r="K5" s="112">
        <v>24030</v>
      </c>
      <c r="L5" s="112">
        <v>23299</v>
      </c>
      <c r="M5" s="112">
        <v>22498</v>
      </c>
      <c r="N5" s="112">
        <v>22013</v>
      </c>
      <c r="O5" s="319">
        <v>22234</v>
      </c>
      <c r="Q5" s="8"/>
      <c r="R5" s="8"/>
      <c r="S5" s="8"/>
    </row>
    <row r="6" spans="2:24" x14ac:dyDescent="0.25">
      <c r="B6" s="107"/>
      <c r="C6" s="107">
        <f>C5/B5-1</f>
        <v>0.25338198647205412</v>
      </c>
      <c r="D6" s="107">
        <f t="shared" ref="D6:O6" si="0">D5/C5-1</f>
        <v>0.17950720727117808</v>
      </c>
      <c r="E6" s="107">
        <f t="shared" si="0"/>
        <v>0.1623622900487629</v>
      </c>
      <c r="F6" s="107">
        <f t="shared" si="0"/>
        <v>0.13631655272425935</v>
      </c>
      <c r="G6" s="107">
        <f t="shared" si="0"/>
        <v>8.6417502278942626E-2</v>
      </c>
      <c r="H6" s="107">
        <f t="shared" si="0"/>
        <v>6.0622587682497064E-2</v>
      </c>
      <c r="I6" s="107">
        <f t="shared" si="0"/>
        <v>-2.3298129029706072E-2</v>
      </c>
      <c r="J6" s="107">
        <f t="shared" si="0"/>
        <v>5.872347318969684E-3</v>
      </c>
      <c r="K6" s="107">
        <f t="shared" si="0"/>
        <v>-3.2491846841405936E-2</v>
      </c>
      <c r="L6" s="107">
        <f t="shared" si="0"/>
        <v>-3.0420307948397785E-2</v>
      </c>
      <c r="M6" s="107">
        <f t="shared" si="0"/>
        <v>-3.4379157903772661E-2</v>
      </c>
      <c r="N6" s="107">
        <f t="shared" si="0"/>
        <v>-2.1557471775268899E-2</v>
      </c>
      <c r="O6" s="320">
        <f t="shared" si="0"/>
        <v>1.0039522100576903E-2</v>
      </c>
      <c r="Q6" s="83"/>
    </row>
    <row r="7" spans="2:24" ht="15.75" thickBot="1" x14ac:dyDescent="0.3">
      <c r="B7" s="969" t="s">
        <v>1</v>
      </c>
      <c r="C7" s="969"/>
      <c r="D7" s="969"/>
      <c r="E7" s="969"/>
      <c r="F7" s="969"/>
      <c r="G7" s="969"/>
      <c r="H7" s="969"/>
      <c r="I7" s="969"/>
      <c r="J7" s="969"/>
      <c r="K7" s="969"/>
      <c r="L7" s="969"/>
      <c r="M7" s="969"/>
      <c r="N7" s="969"/>
      <c r="O7" s="969"/>
      <c r="P7" s="4"/>
      <c r="Q7" s="84"/>
      <c r="R7" s="84"/>
      <c r="S7" s="84"/>
      <c r="T7" s="84"/>
      <c r="U7" s="84"/>
      <c r="V7" s="84"/>
      <c r="W7" s="84"/>
      <c r="X7" s="84"/>
    </row>
    <row r="8" spans="2:24" x14ac:dyDescent="0.25">
      <c r="B8" s="317">
        <v>2011</v>
      </c>
      <c r="C8" s="122">
        <v>2012</v>
      </c>
      <c r="D8" s="122">
        <v>2013</v>
      </c>
      <c r="E8" s="122">
        <v>2014</v>
      </c>
      <c r="F8" s="122">
        <v>2015</v>
      </c>
      <c r="G8" s="122">
        <v>2016</v>
      </c>
      <c r="H8" s="122">
        <v>2017</v>
      </c>
      <c r="I8" s="122">
        <v>2018</v>
      </c>
      <c r="J8" s="122">
        <v>2019</v>
      </c>
      <c r="K8" s="122">
        <v>2020</v>
      </c>
      <c r="L8" s="122">
        <v>2021</v>
      </c>
      <c r="M8" s="122">
        <v>2022</v>
      </c>
      <c r="N8" s="122">
        <v>2023</v>
      </c>
      <c r="O8" s="318">
        <v>2024</v>
      </c>
      <c r="Q8" s="84"/>
      <c r="R8" s="85"/>
      <c r="S8" s="85"/>
      <c r="T8" s="85"/>
      <c r="U8" s="85"/>
      <c r="V8" s="85"/>
      <c r="W8" s="85"/>
      <c r="X8" s="85"/>
    </row>
    <row r="9" spans="2:24" x14ac:dyDescent="0.25">
      <c r="B9" s="112"/>
      <c r="C9" s="112"/>
      <c r="D9" s="112"/>
      <c r="E9" s="112"/>
      <c r="F9" s="112"/>
      <c r="G9" s="112"/>
      <c r="H9" s="112"/>
      <c r="I9" s="112">
        <v>17801</v>
      </c>
      <c r="J9" s="112">
        <v>17861</v>
      </c>
      <c r="K9" s="112">
        <v>17253</v>
      </c>
      <c r="L9" s="112">
        <v>16765</v>
      </c>
      <c r="M9" s="112">
        <v>16232</v>
      </c>
      <c r="N9" s="112">
        <v>15851</v>
      </c>
      <c r="O9" s="319">
        <v>15994</v>
      </c>
      <c r="Q9" s="84"/>
      <c r="R9" s="86"/>
      <c r="S9" s="86"/>
      <c r="T9" s="86"/>
      <c r="U9" s="86"/>
      <c r="V9" s="86"/>
      <c r="W9" s="86"/>
      <c r="X9" s="86"/>
    </row>
    <row r="10" spans="2:24" x14ac:dyDescent="0.25">
      <c r="B10" s="109"/>
      <c r="C10" s="109"/>
      <c r="D10" s="109"/>
      <c r="E10" s="109"/>
      <c r="F10" s="109"/>
      <c r="G10" s="109"/>
      <c r="H10" s="109"/>
      <c r="I10" s="109"/>
      <c r="J10" s="109">
        <f t="shared" ref="J10:O10" si="1">J9/I9-1</f>
        <v>3.3705971574631288E-3</v>
      </c>
      <c r="K10" s="109">
        <f t="shared" si="1"/>
        <v>-3.4040647220200393E-2</v>
      </c>
      <c r="L10" s="109">
        <f t="shared" si="1"/>
        <v>-2.8284935953167611E-2</v>
      </c>
      <c r="M10" s="109">
        <f t="shared" si="1"/>
        <v>-3.1792424694303656E-2</v>
      </c>
      <c r="N10" s="109">
        <f t="shared" si="1"/>
        <v>-2.3472153770330184E-2</v>
      </c>
      <c r="O10" s="321">
        <f t="shared" si="1"/>
        <v>9.0215128383066556E-3</v>
      </c>
      <c r="Q10" s="84"/>
      <c r="R10" s="86"/>
      <c r="S10" s="86"/>
      <c r="T10" s="86"/>
      <c r="U10" s="86"/>
      <c r="V10" s="86"/>
      <c r="W10" s="86"/>
      <c r="X10" s="86"/>
    </row>
    <row r="11" spans="2:24" ht="15.75" thickBot="1" x14ac:dyDescent="0.3">
      <c r="B11" s="969" t="s">
        <v>3</v>
      </c>
      <c r="C11" s="969"/>
      <c r="D11" s="969"/>
      <c r="E11" s="969"/>
      <c r="F11" s="969"/>
      <c r="G11" s="969"/>
      <c r="H11" s="969"/>
      <c r="I11" s="969"/>
      <c r="J11" s="969"/>
      <c r="K11" s="969"/>
      <c r="L11" s="969"/>
      <c r="M11" s="969"/>
      <c r="N11" s="969"/>
      <c r="O11" s="969"/>
      <c r="Q11" s="84"/>
      <c r="R11" s="86"/>
      <c r="S11" s="86"/>
      <c r="T11" s="86"/>
      <c r="U11" s="86"/>
      <c r="V11" s="86"/>
      <c r="W11" s="86"/>
      <c r="X11" s="86"/>
    </row>
    <row r="12" spans="2:24" x14ac:dyDescent="0.25">
      <c r="B12" s="317">
        <v>2011</v>
      </c>
      <c r="C12" s="122">
        <v>2012</v>
      </c>
      <c r="D12" s="122">
        <v>2013</v>
      </c>
      <c r="E12" s="122">
        <v>2014</v>
      </c>
      <c r="F12" s="122">
        <v>2015</v>
      </c>
      <c r="G12" s="122">
        <v>2016</v>
      </c>
      <c r="H12" s="122">
        <v>2017</v>
      </c>
      <c r="I12" s="122">
        <v>2018</v>
      </c>
      <c r="J12" s="122">
        <v>2019</v>
      </c>
      <c r="K12" s="122">
        <v>2020</v>
      </c>
      <c r="L12" s="122">
        <v>2021</v>
      </c>
      <c r="M12" s="122">
        <v>2022</v>
      </c>
      <c r="N12" s="122">
        <v>2023</v>
      </c>
      <c r="O12" s="318">
        <v>2024</v>
      </c>
    </row>
    <row r="13" spans="2:24" x14ac:dyDescent="0.25">
      <c r="B13" s="112"/>
      <c r="C13" s="112"/>
      <c r="D13" s="112"/>
      <c r="E13" s="112"/>
      <c r="F13" s="112"/>
      <c r="G13" s="112"/>
      <c r="H13" s="112"/>
      <c r="I13" s="112">
        <v>6891</v>
      </c>
      <c r="J13" s="112">
        <v>6976</v>
      </c>
      <c r="K13" s="112">
        <v>6777</v>
      </c>
      <c r="L13" s="112">
        <v>6534</v>
      </c>
      <c r="M13" s="112">
        <v>6266</v>
      </c>
      <c r="N13" s="112">
        <v>6162</v>
      </c>
      <c r="O13" s="319">
        <v>6240</v>
      </c>
      <c r="Q13" s="87"/>
      <c r="R13" s="88"/>
      <c r="S13" s="88"/>
      <c r="T13" s="88"/>
    </row>
    <row r="14" spans="2:24" ht="15.75" thickBot="1" x14ac:dyDescent="0.3">
      <c r="B14" s="110"/>
      <c r="C14" s="110"/>
      <c r="D14" s="110"/>
      <c r="E14" s="110"/>
      <c r="F14" s="110"/>
      <c r="G14" s="110"/>
      <c r="H14" s="110"/>
      <c r="I14" s="110"/>
      <c r="J14" s="110">
        <f t="shared" ref="J14:O14" si="2">J13/I13-1</f>
        <v>1.2334929618342816E-2</v>
      </c>
      <c r="K14" s="110">
        <f t="shared" si="2"/>
        <v>-2.852637614678899E-2</v>
      </c>
      <c r="L14" s="110">
        <f t="shared" si="2"/>
        <v>-3.5856573705179251E-2</v>
      </c>
      <c r="M14" s="110">
        <f t="shared" si="2"/>
        <v>-4.1016222834404648E-2</v>
      </c>
      <c r="N14" s="110">
        <f t="shared" si="2"/>
        <v>-1.6597510373444035E-2</v>
      </c>
      <c r="O14" s="322">
        <f t="shared" si="2"/>
        <v>1.2658227848101333E-2</v>
      </c>
      <c r="T14" s="88"/>
    </row>
    <row r="15" spans="2:24" ht="15.75" thickBot="1" x14ac:dyDescent="0.3">
      <c r="B15" s="970" t="s">
        <v>4</v>
      </c>
      <c r="C15" s="970"/>
      <c r="D15" s="970"/>
      <c r="E15" s="970"/>
      <c r="F15" s="970"/>
      <c r="G15" s="970"/>
      <c r="H15" s="970"/>
      <c r="I15" s="970"/>
      <c r="J15" s="970"/>
      <c r="K15" s="970"/>
      <c r="L15" s="970"/>
      <c r="M15" s="970"/>
      <c r="N15" s="970"/>
      <c r="O15" s="970"/>
      <c r="Q15" s="8"/>
      <c r="R15" s="8"/>
    </row>
    <row r="16" spans="2:24" x14ac:dyDescent="0.25">
      <c r="B16" s="317">
        <v>2011</v>
      </c>
      <c r="C16" s="122">
        <v>2012</v>
      </c>
      <c r="D16" s="122">
        <v>2013</v>
      </c>
      <c r="E16" s="122">
        <v>2014</v>
      </c>
      <c r="F16" s="122">
        <v>2015</v>
      </c>
      <c r="G16" s="122">
        <v>2016</v>
      </c>
      <c r="H16" s="122">
        <v>2017</v>
      </c>
      <c r="I16" s="122">
        <v>2018</v>
      </c>
      <c r="J16" s="122">
        <v>2019</v>
      </c>
      <c r="K16" s="122">
        <v>2020</v>
      </c>
      <c r="L16" s="122">
        <v>2021</v>
      </c>
      <c r="M16" s="122">
        <v>2022</v>
      </c>
      <c r="N16" s="122">
        <v>2023</v>
      </c>
      <c r="O16" s="318">
        <v>2024</v>
      </c>
      <c r="Q16" s="8"/>
      <c r="R16" s="8"/>
    </row>
    <row r="17" spans="2:18" x14ac:dyDescent="0.25">
      <c r="B17" s="112">
        <v>909</v>
      </c>
      <c r="C17" s="112">
        <v>1119.0833333333333</v>
      </c>
      <c r="D17" s="112">
        <v>1202</v>
      </c>
      <c r="E17" s="112">
        <v>1327.1666666666667</v>
      </c>
      <c r="F17" s="112">
        <v>1532.4166666666667</v>
      </c>
      <c r="G17" s="112">
        <v>1738.3333333333333</v>
      </c>
      <c r="H17" s="112">
        <v>1806.75</v>
      </c>
      <c r="I17" s="112">
        <v>1764.0833333333333</v>
      </c>
      <c r="J17" s="112">
        <v>1785.5833333333333</v>
      </c>
      <c r="K17" s="112">
        <v>1749.1666666666667</v>
      </c>
      <c r="L17" s="112">
        <v>1693.25</v>
      </c>
      <c r="M17" s="112">
        <v>1649</v>
      </c>
      <c r="N17" s="112">
        <v>1601</v>
      </c>
      <c r="O17" s="319">
        <v>1633.6666666666667</v>
      </c>
      <c r="Q17" s="8"/>
      <c r="R17" s="8"/>
    </row>
    <row r="18" spans="2:18" x14ac:dyDescent="0.25">
      <c r="B18" s="107"/>
      <c r="C18" s="107">
        <f>C17/B17-1</f>
        <v>0.23111477814448111</v>
      </c>
      <c r="D18" s="107">
        <f t="shared" ref="D18:O18" si="3">D17/C17-1</f>
        <v>7.4093379998510844E-2</v>
      </c>
      <c r="E18" s="107">
        <f t="shared" si="3"/>
        <v>0.10413200221852481</v>
      </c>
      <c r="F18" s="107">
        <f t="shared" si="3"/>
        <v>0.15465276905688818</v>
      </c>
      <c r="G18" s="107">
        <f t="shared" si="3"/>
        <v>0.1343738104301484</v>
      </c>
      <c r="H18" s="107">
        <f t="shared" si="3"/>
        <v>3.9357622243528345E-2</v>
      </c>
      <c r="I18" s="107">
        <f t="shared" si="3"/>
        <v>-2.3615146902818185E-2</v>
      </c>
      <c r="J18" s="107">
        <f t="shared" si="3"/>
        <v>1.2187632859369746E-2</v>
      </c>
      <c r="K18" s="107">
        <f t="shared" si="3"/>
        <v>-2.0394828954123256E-2</v>
      </c>
      <c r="L18" s="107">
        <f t="shared" si="3"/>
        <v>-3.1967603620771889E-2</v>
      </c>
      <c r="M18" s="107">
        <f t="shared" si="3"/>
        <v>-2.6133175845267975E-2</v>
      </c>
      <c r="N18" s="107">
        <f t="shared" si="3"/>
        <v>-2.9108550636749553E-2</v>
      </c>
      <c r="O18" s="320">
        <f t="shared" si="3"/>
        <v>2.0403914220278985E-2</v>
      </c>
      <c r="Q18" s="8"/>
      <c r="R18" s="8"/>
    </row>
    <row r="19" spans="2:18" ht="15.75" thickBot="1" x14ac:dyDescent="0.3">
      <c r="B19" s="969" t="s">
        <v>5</v>
      </c>
      <c r="C19" s="969"/>
      <c r="D19" s="969"/>
      <c r="E19" s="969"/>
      <c r="F19" s="969"/>
      <c r="G19" s="969"/>
      <c r="H19" s="969"/>
      <c r="I19" s="969"/>
      <c r="J19" s="969"/>
      <c r="K19" s="969"/>
      <c r="L19" s="969"/>
      <c r="M19" s="969"/>
      <c r="N19" s="969"/>
      <c r="O19" s="969"/>
      <c r="Q19" s="8"/>
      <c r="R19" s="8"/>
    </row>
    <row r="20" spans="2:18" x14ac:dyDescent="0.25">
      <c r="B20" s="112"/>
      <c r="C20" s="112"/>
      <c r="D20" s="112"/>
      <c r="E20" s="112"/>
      <c r="F20" s="112"/>
      <c r="G20" s="112"/>
      <c r="H20" s="112"/>
      <c r="I20" s="112">
        <v>1319.6666666666667</v>
      </c>
      <c r="J20" s="112">
        <v>1327.5</v>
      </c>
      <c r="K20" s="112">
        <v>1301.75</v>
      </c>
      <c r="L20" s="112">
        <v>1228.9166666666667</v>
      </c>
      <c r="M20" s="112">
        <v>1194.8333333333333</v>
      </c>
      <c r="N20" s="112">
        <v>1150.1666666666667</v>
      </c>
      <c r="O20" s="319">
        <v>1196</v>
      </c>
    </row>
    <row r="21" spans="2:18" x14ac:dyDescent="0.25">
      <c r="B21" s="109"/>
      <c r="C21" s="109"/>
      <c r="D21" s="109"/>
      <c r="E21" s="109"/>
      <c r="F21" s="109"/>
      <c r="G21" s="109"/>
      <c r="H21" s="109"/>
      <c r="I21" s="109"/>
      <c r="J21" s="109">
        <f t="shared" ref="J21:O21" si="4">J20/I20-1</f>
        <v>5.9358423844404484E-3</v>
      </c>
      <c r="K21" s="109">
        <f t="shared" si="4"/>
        <v>-1.9397363465160078E-2</v>
      </c>
      <c r="L21" s="109">
        <f t="shared" si="4"/>
        <v>-5.5950323282760284E-2</v>
      </c>
      <c r="M21" s="109">
        <f t="shared" si="4"/>
        <v>-2.7734454465315084E-2</v>
      </c>
      <c r="N21" s="109">
        <f t="shared" si="4"/>
        <v>-3.7383177570093351E-2</v>
      </c>
      <c r="O21" s="321">
        <f t="shared" si="4"/>
        <v>3.9849297203303768E-2</v>
      </c>
      <c r="Q21" s="89"/>
    </row>
    <row r="22" spans="2:18" ht="15.75" thickBot="1" x14ac:dyDescent="0.3">
      <c r="B22" s="969" t="s">
        <v>6</v>
      </c>
      <c r="C22" s="969"/>
      <c r="D22" s="969"/>
      <c r="E22" s="969"/>
      <c r="F22" s="969"/>
      <c r="G22" s="969"/>
      <c r="H22" s="969"/>
      <c r="I22" s="969"/>
      <c r="J22" s="969"/>
      <c r="K22" s="969"/>
      <c r="L22" s="969"/>
      <c r="M22" s="969"/>
      <c r="N22" s="969"/>
      <c r="O22" s="969"/>
    </row>
    <row r="23" spans="2:18" x14ac:dyDescent="0.25">
      <c r="B23" s="112"/>
      <c r="C23" s="112"/>
      <c r="D23" s="112"/>
      <c r="E23" s="112"/>
      <c r="F23" s="112"/>
      <c r="G23" s="112"/>
      <c r="H23" s="112"/>
      <c r="I23" s="112">
        <v>444.41666666666669</v>
      </c>
      <c r="J23" s="112">
        <v>458.08333333333331</v>
      </c>
      <c r="K23" s="112">
        <v>447.41666666666669</v>
      </c>
      <c r="L23" s="112">
        <v>464.33333333333331</v>
      </c>
      <c r="M23" s="112">
        <v>454.16666666666669</v>
      </c>
      <c r="N23" s="112">
        <v>450.83333333333331</v>
      </c>
      <c r="O23" s="319">
        <v>437.66666666666669</v>
      </c>
    </row>
    <row r="24" spans="2:18" ht="15.75" thickBot="1" x14ac:dyDescent="0.3">
      <c r="B24" s="107"/>
      <c r="C24" s="107"/>
      <c r="D24" s="107"/>
      <c r="E24" s="107"/>
      <c r="F24" s="107"/>
      <c r="G24" s="107"/>
      <c r="H24" s="107"/>
      <c r="I24" s="107"/>
      <c r="J24" s="107">
        <f t="shared" ref="J24:O24" si="5">J23/I23-1</f>
        <v>3.0751921995124665E-2</v>
      </c>
      <c r="K24" s="107">
        <f t="shared" si="5"/>
        <v>-2.3285428415499299E-2</v>
      </c>
      <c r="L24" s="107">
        <f t="shared" si="5"/>
        <v>3.7809647979139438E-2</v>
      </c>
      <c r="M24" s="107">
        <f t="shared" si="5"/>
        <v>-2.1895190236898676E-2</v>
      </c>
      <c r="N24" s="107">
        <f t="shared" si="5"/>
        <v>-7.3394495412845151E-3</v>
      </c>
      <c r="O24" s="320">
        <f t="shared" si="5"/>
        <v>-2.9205175600739319E-2</v>
      </c>
    </row>
    <row r="25" spans="2:18" ht="15.75" thickBot="1" x14ac:dyDescent="0.3">
      <c r="B25" s="970" t="s">
        <v>7</v>
      </c>
      <c r="C25" s="970"/>
      <c r="D25" s="970"/>
      <c r="E25" s="970"/>
      <c r="F25" s="970"/>
      <c r="G25" s="970"/>
      <c r="H25" s="970"/>
      <c r="I25" s="970"/>
      <c r="J25" s="970"/>
      <c r="K25" s="970"/>
      <c r="L25" s="970"/>
      <c r="M25" s="970"/>
      <c r="N25" s="970"/>
      <c r="O25" s="970"/>
    </row>
    <row r="26" spans="2:18" ht="15" customHeight="1" x14ac:dyDescent="0.25">
      <c r="B26" s="317">
        <v>2011</v>
      </c>
      <c r="C26" s="122">
        <v>2012</v>
      </c>
      <c r="D26" s="122">
        <v>2013</v>
      </c>
      <c r="E26" s="122">
        <v>2014</v>
      </c>
      <c r="F26" s="122">
        <v>2015</v>
      </c>
      <c r="G26" s="122">
        <v>2016</v>
      </c>
      <c r="H26" s="122">
        <v>2017</v>
      </c>
      <c r="I26" s="122">
        <v>2018</v>
      </c>
      <c r="J26" s="122">
        <v>2019</v>
      </c>
      <c r="K26" s="122">
        <v>2020</v>
      </c>
      <c r="L26" s="122">
        <v>2021</v>
      </c>
      <c r="M26" s="122">
        <v>2022</v>
      </c>
      <c r="N26" s="122">
        <v>2023</v>
      </c>
      <c r="O26" s="318">
        <v>2024</v>
      </c>
    </row>
    <row r="27" spans="2:18" x14ac:dyDescent="0.25">
      <c r="B27" s="112">
        <v>587</v>
      </c>
      <c r="C27" s="112">
        <v>805.33333333333337</v>
      </c>
      <c r="D27" s="112">
        <v>1057.9166666666667</v>
      </c>
      <c r="E27" s="112">
        <v>1237.8333333333333</v>
      </c>
      <c r="F27" s="112">
        <v>1428.9166666666667</v>
      </c>
      <c r="G27" s="112">
        <v>1551.25</v>
      </c>
      <c r="H27" s="112">
        <v>1636.9166666666667</v>
      </c>
      <c r="I27" s="112">
        <v>1615.4166666666667</v>
      </c>
      <c r="J27" s="112">
        <v>1575.6666666666667</v>
      </c>
      <c r="K27" s="112">
        <v>1533.0833333333333</v>
      </c>
      <c r="L27" s="112">
        <v>1486.5</v>
      </c>
      <c r="M27" s="112">
        <v>1402.8333333333333</v>
      </c>
      <c r="N27" s="112">
        <v>1381.5</v>
      </c>
      <c r="O27" s="319">
        <v>1396.5833333333333</v>
      </c>
    </row>
    <row r="28" spans="2:18" x14ac:dyDescent="0.25">
      <c r="B28" s="107"/>
      <c r="C28" s="107">
        <f>C27/B27-1</f>
        <v>0.3719477569562748</v>
      </c>
      <c r="D28" s="107">
        <f t="shared" ref="D28:O28" si="6">D27/C27-1</f>
        <v>0.31363824503311255</v>
      </c>
      <c r="E28" s="107">
        <f t="shared" si="6"/>
        <v>0.17006695549428885</v>
      </c>
      <c r="F28" s="107">
        <f t="shared" si="6"/>
        <v>0.15436919348323697</v>
      </c>
      <c r="G28" s="107">
        <f t="shared" si="6"/>
        <v>8.5612643611127304E-2</v>
      </c>
      <c r="H28" s="107">
        <f t="shared" si="6"/>
        <v>5.5224281493419403E-2</v>
      </c>
      <c r="I28" s="107">
        <f t="shared" si="6"/>
        <v>-1.3134449931273218E-2</v>
      </c>
      <c r="J28" s="107">
        <f t="shared" si="6"/>
        <v>-2.4606654629868441E-2</v>
      </c>
      <c r="K28" s="107">
        <f t="shared" si="6"/>
        <v>-2.7025597630632614E-2</v>
      </c>
      <c r="L28" s="107">
        <f t="shared" si="6"/>
        <v>-3.0385388922106848E-2</v>
      </c>
      <c r="M28" s="107">
        <f t="shared" si="6"/>
        <v>-5.628433680905931E-2</v>
      </c>
      <c r="N28" s="107">
        <f t="shared" si="6"/>
        <v>-1.5207318522038715E-2</v>
      </c>
      <c r="O28" s="320">
        <f t="shared" si="6"/>
        <v>1.0918084207986345E-2</v>
      </c>
    </row>
    <row r="29" spans="2:18" ht="15.75" thickBot="1" x14ac:dyDescent="0.3">
      <c r="B29" s="969" t="s">
        <v>5</v>
      </c>
      <c r="C29" s="969"/>
      <c r="D29" s="969"/>
      <c r="E29" s="969"/>
      <c r="F29" s="969"/>
      <c r="G29" s="969"/>
      <c r="H29" s="969"/>
      <c r="I29" s="969"/>
      <c r="J29" s="969"/>
      <c r="K29" s="969"/>
      <c r="L29" s="969"/>
      <c r="M29" s="969"/>
      <c r="N29" s="969"/>
      <c r="O29" s="969"/>
    </row>
    <row r="30" spans="2:18" x14ac:dyDescent="0.25">
      <c r="B30" s="112"/>
      <c r="C30" s="112"/>
      <c r="D30" s="112"/>
      <c r="E30" s="112"/>
      <c r="F30" s="112"/>
      <c r="G30" s="112"/>
      <c r="H30" s="112"/>
      <c r="I30" s="112">
        <v>1189</v>
      </c>
      <c r="J30" s="112">
        <v>1166.25</v>
      </c>
      <c r="K30" s="112">
        <v>1122</v>
      </c>
      <c r="L30" s="112">
        <v>1077.75</v>
      </c>
      <c r="M30" s="112">
        <v>1020.5</v>
      </c>
      <c r="N30" s="112">
        <v>1006.75</v>
      </c>
      <c r="O30" s="319">
        <v>1018.5833333333334</v>
      </c>
    </row>
    <row r="31" spans="2:18" x14ac:dyDescent="0.25">
      <c r="B31" s="109"/>
      <c r="C31" s="109"/>
      <c r="D31" s="109"/>
      <c r="E31" s="109"/>
      <c r="F31" s="109"/>
      <c r="G31" s="109"/>
      <c r="H31" s="109"/>
      <c r="I31" s="109"/>
      <c r="J31" s="109">
        <f t="shared" ref="J31:O31" si="7">J30/I30-1</f>
        <v>-1.9133725820016823E-2</v>
      </c>
      <c r="K31" s="109">
        <f t="shared" si="7"/>
        <v>-3.7942122186495175E-2</v>
      </c>
      <c r="L31" s="109">
        <f t="shared" si="7"/>
        <v>-3.9438502673796783E-2</v>
      </c>
      <c r="M31" s="109">
        <f t="shared" si="7"/>
        <v>-5.3119925771282772E-2</v>
      </c>
      <c r="N31" s="109">
        <f t="shared" si="7"/>
        <v>-1.3473787359137623E-2</v>
      </c>
      <c r="O31" s="321">
        <f t="shared" si="7"/>
        <v>1.1753993874679347E-2</v>
      </c>
    </row>
    <row r="32" spans="2:18" ht="15.75" thickBot="1" x14ac:dyDescent="0.3">
      <c r="B32" s="969" t="s">
        <v>6</v>
      </c>
      <c r="C32" s="969"/>
      <c r="D32" s="969"/>
      <c r="E32" s="969"/>
      <c r="F32" s="969"/>
      <c r="G32" s="969"/>
      <c r="H32" s="969"/>
      <c r="I32" s="969"/>
      <c r="J32" s="969"/>
      <c r="K32" s="969"/>
      <c r="L32" s="969"/>
      <c r="M32" s="969"/>
      <c r="N32" s="969"/>
      <c r="O32" s="969"/>
    </row>
    <row r="33" spans="2:15" x14ac:dyDescent="0.25">
      <c r="B33" s="112"/>
      <c r="C33" s="112"/>
      <c r="D33" s="112"/>
      <c r="E33" s="112"/>
      <c r="F33" s="112"/>
      <c r="G33" s="112"/>
      <c r="H33" s="112"/>
      <c r="I33" s="112">
        <v>426.41666666666669</v>
      </c>
      <c r="J33" s="112">
        <v>409.41666666666669</v>
      </c>
      <c r="K33" s="112">
        <v>410.5</v>
      </c>
      <c r="L33" s="112">
        <v>408.75</v>
      </c>
      <c r="M33" s="112">
        <v>382.33333333333331</v>
      </c>
      <c r="N33" s="112">
        <v>374.75</v>
      </c>
      <c r="O33" s="319">
        <v>378</v>
      </c>
    </row>
    <row r="34" spans="2:15" ht="15.75" thickBot="1" x14ac:dyDescent="0.3">
      <c r="B34" s="107"/>
      <c r="C34" s="107"/>
      <c r="D34" s="107"/>
      <c r="E34" s="107"/>
      <c r="F34" s="107"/>
      <c r="G34" s="107"/>
      <c r="H34" s="107"/>
      <c r="I34" s="107"/>
      <c r="J34" s="107">
        <f t="shared" ref="J34:O34" si="8">J33/I33-1</f>
        <v>-3.9867109634551534E-2</v>
      </c>
      <c r="K34" s="107">
        <f t="shared" si="8"/>
        <v>2.6460411154081154E-3</v>
      </c>
      <c r="L34" s="107">
        <f t="shared" si="8"/>
        <v>-4.2630937880633324E-3</v>
      </c>
      <c r="M34" s="107">
        <f t="shared" si="8"/>
        <v>-6.4627930682976564E-2</v>
      </c>
      <c r="N34" s="107">
        <f t="shared" si="8"/>
        <v>-1.9834350479511764E-2</v>
      </c>
      <c r="O34" s="320">
        <f t="shared" si="8"/>
        <v>8.6724482988658202E-3</v>
      </c>
    </row>
    <row r="35" spans="2:15" ht="15.75" thickBot="1" x14ac:dyDescent="0.3">
      <c r="B35" s="970" t="s">
        <v>8</v>
      </c>
      <c r="C35" s="970"/>
      <c r="D35" s="970"/>
      <c r="E35" s="970"/>
      <c r="F35" s="970"/>
      <c r="G35" s="970"/>
      <c r="H35" s="970"/>
      <c r="I35" s="970"/>
      <c r="J35" s="970"/>
      <c r="K35" s="970"/>
      <c r="L35" s="970"/>
      <c r="M35" s="970"/>
      <c r="N35" s="970"/>
      <c r="O35" s="970"/>
    </row>
    <row r="36" spans="2:15" ht="15" customHeight="1" x14ac:dyDescent="0.25">
      <c r="B36" s="317">
        <v>2011</v>
      </c>
      <c r="C36" s="122">
        <v>2012</v>
      </c>
      <c r="D36" s="122">
        <v>2013</v>
      </c>
      <c r="E36" s="122">
        <v>2014</v>
      </c>
      <c r="F36" s="122">
        <v>2015</v>
      </c>
      <c r="G36" s="122">
        <v>2016</v>
      </c>
      <c r="H36" s="122">
        <v>2017</v>
      </c>
      <c r="I36" s="122">
        <v>2018</v>
      </c>
      <c r="J36" s="122">
        <v>2019</v>
      </c>
      <c r="K36" s="122">
        <v>2020</v>
      </c>
      <c r="L36" s="122">
        <v>2021</v>
      </c>
      <c r="M36" s="122">
        <v>2022</v>
      </c>
      <c r="N36" s="122">
        <v>2023</v>
      </c>
      <c r="O36" s="318">
        <v>2024</v>
      </c>
    </row>
    <row r="37" spans="2:15" x14ac:dyDescent="0.25">
      <c r="B37" s="112">
        <v>3588</v>
      </c>
      <c r="C37" s="112">
        <v>4341.416666666667</v>
      </c>
      <c r="D37" s="112">
        <v>4920.083333333333</v>
      </c>
      <c r="E37" s="112">
        <v>5570.416666666667</v>
      </c>
      <c r="F37" s="112">
        <v>6204.75</v>
      </c>
      <c r="G37" s="112">
        <v>6667.583333333333</v>
      </c>
      <c r="H37" s="112">
        <v>7102.666666666667</v>
      </c>
      <c r="I37" s="112">
        <v>7150.416666666667</v>
      </c>
      <c r="J37" s="112">
        <v>7070.25</v>
      </c>
      <c r="K37" s="112">
        <v>6728.75</v>
      </c>
      <c r="L37" s="112">
        <v>6520.5</v>
      </c>
      <c r="M37" s="112">
        <v>6342.25</v>
      </c>
      <c r="N37" s="112">
        <v>6284.166666666667</v>
      </c>
      <c r="O37" s="319">
        <v>6365.166666666667</v>
      </c>
    </row>
    <row r="38" spans="2:15" x14ac:dyDescent="0.25">
      <c r="B38" s="107"/>
      <c r="C38" s="107">
        <f>C37/B37-1</f>
        <v>0.20998234856930509</v>
      </c>
      <c r="D38" s="107">
        <f t="shared" ref="D38:O38" si="9">D37/C37-1</f>
        <v>0.13328982474998541</v>
      </c>
      <c r="E38" s="107">
        <f t="shared" si="9"/>
        <v>0.13217933300587736</v>
      </c>
      <c r="F38" s="107">
        <f t="shared" si="9"/>
        <v>0.11387538334953984</v>
      </c>
      <c r="G38" s="107">
        <f t="shared" si="9"/>
        <v>7.4593389473118554E-2</v>
      </c>
      <c r="H38" s="107">
        <f t="shared" si="9"/>
        <v>6.5253527639949516E-2</v>
      </c>
      <c r="I38" s="107">
        <f t="shared" si="9"/>
        <v>6.7228271071897439E-3</v>
      </c>
      <c r="J38" s="107">
        <f t="shared" si="9"/>
        <v>-1.1211467863178171E-2</v>
      </c>
      <c r="K38" s="107">
        <f t="shared" si="9"/>
        <v>-4.8300979456171955E-2</v>
      </c>
      <c r="L38" s="107">
        <f t="shared" si="9"/>
        <v>-3.0949284785435682E-2</v>
      </c>
      <c r="M38" s="107">
        <f t="shared" si="9"/>
        <v>-2.733686067019403E-2</v>
      </c>
      <c r="N38" s="107">
        <f t="shared" si="9"/>
        <v>-9.1581589078533199E-3</v>
      </c>
      <c r="O38" s="320">
        <f t="shared" si="9"/>
        <v>1.2889537196658196E-2</v>
      </c>
    </row>
    <row r="39" spans="2:15" ht="15.75" thickBot="1" x14ac:dyDescent="0.3">
      <c r="B39" s="969" t="s">
        <v>5</v>
      </c>
      <c r="C39" s="969"/>
      <c r="D39" s="969"/>
      <c r="E39" s="969"/>
      <c r="F39" s="969"/>
      <c r="G39" s="969"/>
      <c r="H39" s="969"/>
      <c r="I39" s="969"/>
      <c r="J39" s="969"/>
      <c r="K39" s="969"/>
      <c r="L39" s="969"/>
      <c r="M39" s="969"/>
      <c r="N39" s="969"/>
      <c r="O39" s="969"/>
    </row>
    <row r="40" spans="2:15" x14ac:dyDescent="0.25">
      <c r="B40" s="112"/>
      <c r="C40" s="112"/>
      <c r="D40" s="112"/>
      <c r="E40" s="112"/>
      <c r="F40" s="112"/>
      <c r="G40" s="112"/>
      <c r="H40" s="112"/>
      <c r="I40" s="112">
        <v>5090</v>
      </c>
      <c r="J40" s="112">
        <v>5022</v>
      </c>
      <c r="K40" s="112">
        <v>4759.083333333333</v>
      </c>
      <c r="L40" s="112">
        <v>4673.416666666667</v>
      </c>
      <c r="M40" s="112">
        <v>4571.916666666667</v>
      </c>
      <c r="N40" s="112">
        <v>4520.75</v>
      </c>
      <c r="O40" s="319">
        <v>4572.833333333333</v>
      </c>
    </row>
    <row r="41" spans="2:15" x14ac:dyDescent="0.25">
      <c r="B41" s="109"/>
      <c r="C41" s="109"/>
      <c r="D41" s="109"/>
      <c r="E41" s="109"/>
      <c r="F41" s="109"/>
      <c r="G41" s="109"/>
      <c r="H41" s="109"/>
      <c r="I41" s="109"/>
      <c r="J41" s="109">
        <f t="shared" ref="J41:O41" si="10">J40/I40-1</f>
        <v>-1.3359528487229877E-2</v>
      </c>
      <c r="K41" s="109">
        <f t="shared" si="10"/>
        <v>-5.2352980220363832E-2</v>
      </c>
      <c r="L41" s="109">
        <f t="shared" si="10"/>
        <v>-1.800066539424594E-2</v>
      </c>
      <c r="M41" s="109">
        <f t="shared" si="10"/>
        <v>-2.1718585617232167E-2</v>
      </c>
      <c r="N41" s="109">
        <f t="shared" si="10"/>
        <v>-1.119151340612079E-2</v>
      </c>
      <c r="O41" s="321">
        <f t="shared" si="10"/>
        <v>1.152094969492512E-2</v>
      </c>
    </row>
    <row r="42" spans="2:15" ht="15.75" thickBot="1" x14ac:dyDescent="0.3">
      <c r="B42" s="969" t="s">
        <v>6</v>
      </c>
      <c r="C42" s="969"/>
      <c r="D42" s="969"/>
      <c r="E42" s="969"/>
      <c r="F42" s="969"/>
      <c r="G42" s="969"/>
      <c r="H42" s="969"/>
      <c r="I42" s="969"/>
      <c r="J42" s="969"/>
      <c r="K42" s="969"/>
      <c r="L42" s="969"/>
      <c r="M42" s="969"/>
      <c r="N42" s="969"/>
      <c r="O42" s="969"/>
    </row>
    <row r="43" spans="2:15" x14ac:dyDescent="0.25">
      <c r="B43" s="112"/>
      <c r="C43" s="112"/>
      <c r="D43" s="112"/>
      <c r="E43" s="112"/>
      <c r="F43" s="112"/>
      <c r="G43" s="112"/>
      <c r="H43" s="112"/>
      <c r="I43" s="112">
        <v>2056.25</v>
      </c>
      <c r="J43" s="112">
        <v>2046.0833333333333</v>
      </c>
      <c r="K43" s="112">
        <v>1969.6666666666667</v>
      </c>
      <c r="L43" s="112">
        <v>1847.0833333333333</v>
      </c>
      <c r="M43" s="112">
        <v>1770.3333333333333</v>
      </c>
      <c r="N43" s="112">
        <v>1763.4166666666667</v>
      </c>
      <c r="O43" s="319">
        <v>1792.3333333333333</v>
      </c>
    </row>
    <row r="44" spans="2:15" ht="15.75" thickBot="1" x14ac:dyDescent="0.3">
      <c r="B44" s="107"/>
      <c r="C44" s="107"/>
      <c r="D44" s="107"/>
      <c r="E44" s="107"/>
      <c r="F44" s="107"/>
      <c r="G44" s="107"/>
      <c r="H44" s="107"/>
      <c r="I44" s="107"/>
      <c r="J44" s="107">
        <f t="shared" ref="J44:O44" si="11">J43/I43-1</f>
        <v>-4.9442755825734874E-3</v>
      </c>
      <c r="K44" s="107">
        <f t="shared" si="11"/>
        <v>-3.7347778275567123E-2</v>
      </c>
      <c r="L44" s="107">
        <f t="shared" si="11"/>
        <v>-6.2235572854967058E-2</v>
      </c>
      <c r="M44" s="107">
        <f t="shared" si="11"/>
        <v>-4.1551996390706059E-2</v>
      </c>
      <c r="N44" s="107">
        <f t="shared" si="11"/>
        <v>-3.9069855017886956E-3</v>
      </c>
      <c r="O44" s="320">
        <f t="shared" si="11"/>
        <v>1.6398090827465461E-2</v>
      </c>
    </row>
    <row r="45" spans="2:15" ht="15.75" thickBot="1" x14ac:dyDescent="0.3">
      <c r="B45" s="971" t="s">
        <v>9</v>
      </c>
      <c r="C45" s="971"/>
      <c r="D45" s="971"/>
      <c r="E45" s="971"/>
      <c r="F45" s="971"/>
      <c r="G45" s="971"/>
      <c r="H45" s="971"/>
      <c r="I45" s="971"/>
      <c r="J45" s="971"/>
      <c r="K45" s="971"/>
      <c r="L45" s="971"/>
      <c r="M45" s="971"/>
      <c r="N45" s="971"/>
      <c r="O45" s="971"/>
    </row>
    <row r="46" spans="2:15" ht="15" customHeight="1" x14ac:dyDescent="0.25">
      <c r="B46" s="317">
        <v>2011</v>
      </c>
      <c r="C46" s="122">
        <v>2012</v>
      </c>
      <c r="D46" s="122">
        <v>2013</v>
      </c>
      <c r="E46" s="122">
        <v>2014</v>
      </c>
      <c r="F46" s="122">
        <v>2015</v>
      </c>
      <c r="G46" s="122">
        <v>2016</v>
      </c>
      <c r="H46" s="122">
        <v>2017</v>
      </c>
      <c r="I46" s="122">
        <v>2018</v>
      </c>
      <c r="J46" s="122">
        <v>2019</v>
      </c>
      <c r="K46" s="122">
        <v>2020</v>
      </c>
      <c r="L46" s="122">
        <v>2021</v>
      </c>
      <c r="M46" s="122">
        <v>2022</v>
      </c>
      <c r="N46" s="122">
        <v>2023</v>
      </c>
      <c r="O46" s="318">
        <v>2024</v>
      </c>
    </row>
    <row r="47" spans="2:15" x14ac:dyDescent="0.25">
      <c r="B47" s="112">
        <v>2120.9166666666665</v>
      </c>
      <c r="C47" s="112">
        <v>2524.8333333333335</v>
      </c>
      <c r="D47" s="112">
        <v>2745.0833333333335</v>
      </c>
      <c r="E47" s="112">
        <v>3182.75</v>
      </c>
      <c r="F47" s="112">
        <v>3597.3333333333335</v>
      </c>
      <c r="G47" s="112">
        <v>3821.1666666666665</v>
      </c>
      <c r="H47" s="112">
        <v>3971.3333333333335</v>
      </c>
      <c r="I47" s="112">
        <v>3767</v>
      </c>
      <c r="J47" s="112">
        <v>3800.25</v>
      </c>
      <c r="K47" s="112">
        <v>3741.75</v>
      </c>
      <c r="L47" s="112">
        <v>3708.6666666666665</v>
      </c>
      <c r="M47" s="112">
        <v>3650.8333333333335</v>
      </c>
      <c r="N47" s="112">
        <v>3447.3333333333335</v>
      </c>
      <c r="O47" s="319">
        <v>3503</v>
      </c>
    </row>
    <row r="48" spans="2:15" x14ac:dyDescent="0.25">
      <c r="B48" s="107"/>
      <c r="C48" s="107">
        <f>C47/B47-1</f>
        <v>0.19044438332482039</v>
      </c>
      <c r="D48" s="107">
        <f t="shared" ref="D48:O48" si="12">D47/C47-1</f>
        <v>8.7233480757805681E-2</v>
      </c>
      <c r="E48" s="107">
        <f t="shared" si="12"/>
        <v>0.15943656841018794</v>
      </c>
      <c r="F48" s="107">
        <f t="shared" si="12"/>
        <v>0.1302594716309271</v>
      </c>
      <c r="G48" s="107">
        <f t="shared" si="12"/>
        <v>6.2222016308376427E-2</v>
      </c>
      <c r="H48" s="107">
        <f t="shared" si="12"/>
        <v>3.9298643520739862E-2</v>
      </c>
      <c r="I48" s="107">
        <f t="shared" si="12"/>
        <v>-5.1452073191203707E-2</v>
      </c>
      <c r="J48" s="107">
        <f t="shared" si="12"/>
        <v>8.8266525086275749E-3</v>
      </c>
      <c r="K48" s="107">
        <f t="shared" si="12"/>
        <v>-1.5393724097098826E-2</v>
      </c>
      <c r="L48" s="107">
        <f t="shared" si="12"/>
        <v>-8.8416739048128301E-3</v>
      </c>
      <c r="M48" s="107">
        <f t="shared" si="12"/>
        <v>-1.5594103900772871E-2</v>
      </c>
      <c r="N48" s="107">
        <f t="shared" si="12"/>
        <v>-5.5740698470668759E-2</v>
      </c>
      <c r="O48" s="320">
        <f t="shared" si="12"/>
        <v>1.6147747050860417E-2</v>
      </c>
    </row>
    <row r="49" spans="2:15" ht="15.75" thickBot="1" x14ac:dyDescent="0.3">
      <c r="B49" s="969" t="s">
        <v>5</v>
      </c>
      <c r="C49" s="969"/>
      <c r="D49" s="969"/>
      <c r="E49" s="969"/>
      <c r="F49" s="969"/>
      <c r="G49" s="969"/>
      <c r="H49" s="969"/>
      <c r="I49" s="969"/>
      <c r="J49" s="969"/>
      <c r="K49" s="969"/>
      <c r="L49" s="969"/>
      <c r="M49" s="969"/>
      <c r="N49" s="969"/>
      <c r="O49" s="969"/>
    </row>
    <row r="50" spans="2:15" x14ac:dyDescent="0.25">
      <c r="B50" s="112"/>
      <c r="C50" s="112"/>
      <c r="D50" s="112"/>
      <c r="E50" s="112"/>
      <c r="F50" s="112"/>
      <c r="G50" s="112"/>
      <c r="H50" s="112"/>
      <c r="I50" s="112">
        <v>2677.5</v>
      </c>
      <c r="J50" s="112">
        <v>2682.25</v>
      </c>
      <c r="K50" s="112">
        <v>2637.25</v>
      </c>
      <c r="L50" s="112">
        <v>2607.5</v>
      </c>
      <c r="M50" s="112">
        <v>2574.5833333333335</v>
      </c>
      <c r="N50" s="112">
        <v>2411.5833333333335</v>
      </c>
      <c r="O50" s="319">
        <v>2440.4166666666665</v>
      </c>
    </row>
    <row r="51" spans="2:15" x14ac:dyDescent="0.25">
      <c r="B51" s="109"/>
      <c r="C51" s="109"/>
      <c r="D51" s="109"/>
      <c r="E51" s="109"/>
      <c r="F51" s="109"/>
      <c r="G51" s="109"/>
      <c r="H51" s="109"/>
      <c r="I51" s="109"/>
      <c r="J51" s="109">
        <f t="shared" ref="J51:O51" si="13">J50/I50-1</f>
        <v>1.7740429505135324E-3</v>
      </c>
      <c r="K51" s="109">
        <f t="shared" si="13"/>
        <v>-1.6776959642091582E-2</v>
      </c>
      <c r="L51" s="109">
        <f t="shared" si="13"/>
        <v>-1.1280690112806857E-2</v>
      </c>
      <c r="M51" s="109">
        <f t="shared" si="13"/>
        <v>-1.2623841482901854E-2</v>
      </c>
      <c r="N51" s="109">
        <f t="shared" si="13"/>
        <v>-6.331121540702378E-2</v>
      </c>
      <c r="O51" s="321">
        <f t="shared" si="13"/>
        <v>1.1956183696741229E-2</v>
      </c>
    </row>
    <row r="52" spans="2:15" ht="15.75" thickBot="1" x14ac:dyDescent="0.3">
      <c r="B52" s="969" t="s">
        <v>6</v>
      </c>
      <c r="C52" s="969"/>
      <c r="D52" s="969"/>
      <c r="E52" s="969"/>
      <c r="F52" s="969"/>
      <c r="G52" s="969"/>
      <c r="H52" s="969"/>
      <c r="I52" s="969"/>
      <c r="J52" s="969"/>
      <c r="K52" s="969"/>
      <c r="L52" s="969"/>
      <c r="M52" s="969"/>
      <c r="N52" s="969"/>
      <c r="O52" s="969"/>
    </row>
    <row r="53" spans="2:15" x14ac:dyDescent="0.25">
      <c r="B53" s="112"/>
      <c r="C53" s="112"/>
      <c r="D53" s="112"/>
      <c r="E53" s="112"/>
      <c r="F53" s="112"/>
      <c r="G53" s="112"/>
      <c r="H53" s="112"/>
      <c r="I53" s="112">
        <v>1089.5</v>
      </c>
      <c r="J53" s="112">
        <v>1118</v>
      </c>
      <c r="K53" s="112">
        <v>1104.5</v>
      </c>
      <c r="L53" s="112">
        <v>1101.1666666666667</v>
      </c>
      <c r="M53" s="112">
        <v>1076.25</v>
      </c>
      <c r="N53" s="112">
        <v>1035.75</v>
      </c>
      <c r="O53" s="319">
        <v>1062.5833333333333</v>
      </c>
    </row>
    <row r="54" spans="2:15" ht="15.75" thickBot="1" x14ac:dyDescent="0.3">
      <c r="B54" s="107"/>
      <c r="C54" s="107"/>
      <c r="D54" s="107"/>
      <c r="E54" s="107"/>
      <c r="F54" s="107"/>
      <c r="G54" s="107"/>
      <c r="H54" s="107"/>
      <c r="I54" s="107"/>
      <c r="J54" s="107">
        <f t="shared" ref="J54:O54" si="14">J53/I53-1</f>
        <v>2.615878843506203E-2</v>
      </c>
      <c r="K54" s="107">
        <f t="shared" si="14"/>
        <v>-1.207513416815742E-2</v>
      </c>
      <c r="L54" s="107">
        <f t="shared" si="14"/>
        <v>-3.0179568432170401E-3</v>
      </c>
      <c r="M54" s="107">
        <f t="shared" si="14"/>
        <v>-2.2627516270622094E-2</v>
      </c>
      <c r="N54" s="107">
        <f t="shared" si="14"/>
        <v>-3.7630662020905925E-2</v>
      </c>
      <c r="O54" s="320">
        <f t="shared" si="14"/>
        <v>2.5907152626920782E-2</v>
      </c>
    </row>
    <row r="55" spans="2:15" ht="15.75" thickBot="1" x14ac:dyDescent="0.3">
      <c r="B55" s="970" t="s">
        <v>10</v>
      </c>
      <c r="C55" s="970"/>
      <c r="D55" s="970"/>
      <c r="E55" s="970"/>
      <c r="F55" s="970"/>
      <c r="G55" s="970"/>
      <c r="H55" s="970"/>
      <c r="I55" s="970"/>
      <c r="J55" s="970"/>
      <c r="K55" s="970"/>
      <c r="L55" s="970"/>
      <c r="M55" s="970"/>
      <c r="N55" s="970"/>
      <c r="O55" s="970"/>
    </row>
    <row r="56" spans="2:15" ht="15" customHeight="1" x14ac:dyDescent="0.25">
      <c r="B56" s="317">
        <v>2011</v>
      </c>
      <c r="C56" s="122">
        <v>2012</v>
      </c>
      <c r="D56" s="122">
        <v>2013</v>
      </c>
      <c r="E56" s="122">
        <v>2014</v>
      </c>
      <c r="F56" s="122">
        <v>2015</v>
      </c>
      <c r="G56" s="122">
        <v>2016</v>
      </c>
      <c r="H56" s="122">
        <v>2017</v>
      </c>
      <c r="I56" s="122">
        <v>2018</v>
      </c>
      <c r="J56" s="122">
        <v>2019</v>
      </c>
      <c r="K56" s="122">
        <v>2020</v>
      </c>
      <c r="L56" s="122">
        <v>2021</v>
      </c>
      <c r="M56" s="122">
        <v>2022</v>
      </c>
      <c r="N56" s="122">
        <v>2023</v>
      </c>
      <c r="O56" s="318">
        <v>2024</v>
      </c>
    </row>
    <row r="57" spans="2:15" x14ac:dyDescent="0.25">
      <c r="B57" s="112">
        <v>417.75</v>
      </c>
      <c r="C57" s="112">
        <v>542.75</v>
      </c>
      <c r="D57" s="112">
        <v>660.83333333333337</v>
      </c>
      <c r="E57" s="112">
        <v>749.66666666666663</v>
      </c>
      <c r="F57" s="112">
        <v>843.41666666666663</v>
      </c>
      <c r="G57" s="112">
        <v>955.58333333333337</v>
      </c>
      <c r="H57" s="112">
        <v>1014.3333333333334</v>
      </c>
      <c r="I57" s="112">
        <v>1004</v>
      </c>
      <c r="J57" s="112">
        <v>987.25</v>
      </c>
      <c r="K57" s="112">
        <v>930</v>
      </c>
      <c r="L57" s="112">
        <v>872.58333333333337</v>
      </c>
      <c r="M57" s="112">
        <v>855.33333333333337</v>
      </c>
      <c r="N57" s="112">
        <v>900.83333333333337</v>
      </c>
      <c r="O57" s="319">
        <v>901.91666666666663</v>
      </c>
    </row>
    <row r="58" spans="2:15" x14ac:dyDescent="0.25">
      <c r="B58" s="107"/>
      <c r="C58" s="107">
        <f>C57/B57-1</f>
        <v>0.29922202274087373</v>
      </c>
      <c r="D58" s="107">
        <f t="shared" ref="D58:O58" si="15">D57/C57-1</f>
        <v>0.21756487025948101</v>
      </c>
      <c r="E58" s="107">
        <f t="shared" si="15"/>
        <v>0.1344262295081966</v>
      </c>
      <c r="F58" s="107">
        <f t="shared" si="15"/>
        <v>0.12505558025789232</v>
      </c>
      <c r="G58" s="107">
        <f t="shared" si="15"/>
        <v>0.1329908111846656</v>
      </c>
      <c r="H58" s="107">
        <f t="shared" si="15"/>
        <v>6.1480770907822446E-2</v>
      </c>
      <c r="I58" s="107">
        <f t="shared" si="15"/>
        <v>-1.0187315149523535E-2</v>
      </c>
      <c r="J58" s="107">
        <f t="shared" si="15"/>
        <v>-1.6683266932270957E-2</v>
      </c>
      <c r="K58" s="107">
        <f t="shared" si="15"/>
        <v>-5.7989364396049625E-2</v>
      </c>
      <c r="L58" s="107">
        <f t="shared" si="15"/>
        <v>-6.1738351254480239E-2</v>
      </c>
      <c r="M58" s="107">
        <f t="shared" si="15"/>
        <v>-1.9768885493267163E-2</v>
      </c>
      <c r="N58" s="107">
        <f t="shared" si="15"/>
        <v>5.3195635229929872E-2</v>
      </c>
      <c r="O58" s="320">
        <f t="shared" si="15"/>
        <v>1.2025901942644968E-3</v>
      </c>
    </row>
    <row r="59" spans="2:15" ht="15.75" thickBot="1" x14ac:dyDescent="0.3">
      <c r="B59" s="969" t="s">
        <v>5</v>
      </c>
      <c r="C59" s="969"/>
      <c r="D59" s="969"/>
      <c r="E59" s="969"/>
      <c r="F59" s="969"/>
      <c r="G59" s="969"/>
      <c r="H59" s="969"/>
      <c r="I59" s="969"/>
      <c r="J59" s="969"/>
      <c r="K59" s="969"/>
      <c r="L59" s="969"/>
      <c r="M59" s="969"/>
      <c r="N59" s="969"/>
      <c r="O59" s="969"/>
    </row>
    <row r="60" spans="2:15" x14ac:dyDescent="0.25">
      <c r="B60" s="112"/>
      <c r="C60" s="112"/>
      <c r="D60" s="112"/>
      <c r="E60" s="112"/>
      <c r="F60" s="112"/>
      <c r="G60" s="112"/>
      <c r="H60" s="112"/>
      <c r="I60" s="112">
        <v>722.08333333333337</v>
      </c>
      <c r="J60" s="112">
        <v>708.41666666666663</v>
      </c>
      <c r="K60" s="112">
        <v>663</v>
      </c>
      <c r="L60" s="112">
        <v>613.58333333333337</v>
      </c>
      <c r="M60" s="112">
        <v>619.5</v>
      </c>
      <c r="N60" s="112">
        <v>645</v>
      </c>
      <c r="O60" s="319">
        <v>645</v>
      </c>
    </row>
    <row r="61" spans="2:15" x14ac:dyDescent="0.25">
      <c r="B61" s="109"/>
      <c r="C61" s="109"/>
      <c r="D61" s="109"/>
      <c r="E61" s="109"/>
      <c r="F61" s="109"/>
      <c r="G61" s="109"/>
      <c r="H61" s="109"/>
      <c r="I61" s="109"/>
      <c r="J61" s="109">
        <f t="shared" ref="J61:O61" si="16">J60/I60-1</f>
        <v>-1.8926716676283983E-2</v>
      </c>
      <c r="K61" s="109">
        <f t="shared" si="16"/>
        <v>-6.4110104693565373E-2</v>
      </c>
      <c r="L61" s="109">
        <f t="shared" si="16"/>
        <v>-7.4534942182000963E-2</v>
      </c>
      <c r="M61" s="109">
        <f t="shared" si="16"/>
        <v>9.6428086377835509E-3</v>
      </c>
      <c r="N61" s="109">
        <f t="shared" si="16"/>
        <v>4.1162227602905554E-2</v>
      </c>
      <c r="O61" s="321">
        <f t="shared" si="16"/>
        <v>0</v>
      </c>
    </row>
    <row r="62" spans="2:15" ht="15.75" thickBot="1" x14ac:dyDescent="0.3">
      <c r="B62" s="969" t="s">
        <v>6</v>
      </c>
      <c r="C62" s="969"/>
      <c r="D62" s="969"/>
      <c r="E62" s="969"/>
      <c r="F62" s="969"/>
      <c r="G62" s="969"/>
      <c r="H62" s="969"/>
      <c r="I62" s="969"/>
      <c r="J62" s="969"/>
      <c r="K62" s="969"/>
      <c r="L62" s="969"/>
      <c r="M62" s="969"/>
      <c r="N62" s="969"/>
      <c r="O62" s="969"/>
    </row>
    <row r="63" spans="2:15" x14ac:dyDescent="0.25">
      <c r="B63" s="112"/>
      <c r="C63" s="112"/>
      <c r="D63" s="112"/>
      <c r="E63" s="112"/>
      <c r="F63" s="112"/>
      <c r="G63" s="112"/>
      <c r="H63" s="112"/>
      <c r="I63" s="112">
        <v>281.91666666666669</v>
      </c>
      <c r="J63" s="112">
        <v>278.83333333333331</v>
      </c>
      <c r="K63" s="112">
        <v>266.75</v>
      </c>
      <c r="L63" s="112">
        <v>259</v>
      </c>
      <c r="M63" s="112">
        <v>235.83333333333334</v>
      </c>
      <c r="N63" s="112">
        <v>256</v>
      </c>
      <c r="O63" s="319">
        <v>256.91666666666669</v>
      </c>
    </row>
    <row r="64" spans="2:15" ht="15.75" thickBot="1" x14ac:dyDescent="0.3">
      <c r="B64" s="107"/>
      <c r="C64" s="107"/>
      <c r="D64" s="107"/>
      <c r="E64" s="107"/>
      <c r="F64" s="107"/>
      <c r="G64" s="107"/>
      <c r="H64" s="107"/>
      <c r="I64" s="107"/>
      <c r="J64" s="107">
        <f t="shared" ref="J64:O64" si="17">J63/I63-1</f>
        <v>-1.0937038131835775E-2</v>
      </c>
      <c r="K64" s="107">
        <f t="shared" si="17"/>
        <v>-4.3335325762103971E-2</v>
      </c>
      <c r="L64" s="107">
        <f t="shared" si="17"/>
        <v>-2.9053420805998154E-2</v>
      </c>
      <c r="M64" s="107">
        <f t="shared" si="17"/>
        <v>-8.9446589446589453E-2</v>
      </c>
      <c r="N64" s="107">
        <f t="shared" si="17"/>
        <v>8.5512367491165975E-2</v>
      </c>
      <c r="O64" s="320">
        <f t="shared" si="17"/>
        <v>3.5807291666667407E-3</v>
      </c>
    </row>
    <row r="65" spans="2:15" ht="15.75" thickBot="1" x14ac:dyDescent="0.3">
      <c r="B65" s="970" t="s">
        <v>11</v>
      </c>
      <c r="C65" s="970"/>
      <c r="D65" s="970"/>
      <c r="E65" s="970"/>
      <c r="F65" s="970"/>
      <c r="G65" s="970"/>
      <c r="H65" s="970"/>
      <c r="I65" s="970"/>
      <c r="J65" s="970"/>
      <c r="K65" s="970"/>
      <c r="L65" s="970"/>
      <c r="M65" s="970"/>
      <c r="N65" s="970"/>
      <c r="O65" s="970"/>
    </row>
    <row r="66" spans="2:15" ht="15" customHeight="1" x14ac:dyDescent="0.25">
      <c r="B66" s="317">
        <v>2011</v>
      </c>
      <c r="C66" s="122">
        <v>2012</v>
      </c>
      <c r="D66" s="122">
        <v>2013</v>
      </c>
      <c r="E66" s="122">
        <v>2014</v>
      </c>
      <c r="F66" s="122">
        <v>2015</v>
      </c>
      <c r="G66" s="122">
        <v>2016</v>
      </c>
      <c r="H66" s="122">
        <v>2017</v>
      </c>
      <c r="I66" s="122">
        <v>2018</v>
      </c>
      <c r="J66" s="122">
        <v>2019</v>
      </c>
      <c r="K66" s="122">
        <v>2020</v>
      </c>
      <c r="L66" s="122">
        <v>2021</v>
      </c>
      <c r="M66" s="122">
        <v>2022</v>
      </c>
      <c r="N66" s="122">
        <v>2023</v>
      </c>
      <c r="O66" s="318">
        <v>2024</v>
      </c>
    </row>
    <row r="67" spans="2:15" x14ac:dyDescent="0.25">
      <c r="B67" s="112">
        <v>1571.4166666666667</v>
      </c>
      <c r="C67" s="112">
        <v>2249.4166666666665</v>
      </c>
      <c r="D67" s="112">
        <v>3000.5833333333335</v>
      </c>
      <c r="E67" s="112">
        <v>3659.1666666666665</v>
      </c>
      <c r="F67" s="112">
        <v>4164.583333333333</v>
      </c>
      <c r="G67" s="112">
        <v>4552.666666666667</v>
      </c>
      <c r="H67" s="112">
        <v>4843.833333333333</v>
      </c>
      <c r="I67" s="112">
        <v>4536.666666666667</v>
      </c>
      <c r="J67" s="112">
        <v>4735.166666666667</v>
      </c>
      <c r="K67" s="112">
        <v>4627.25</v>
      </c>
      <c r="L67" s="112">
        <v>4428.416666666667</v>
      </c>
      <c r="M67" s="112">
        <v>4168.166666666667</v>
      </c>
      <c r="N67" s="112">
        <v>4033.9166666666665</v>
      </c>
      <c r="O67" s="319">
        <v>4076.0833333333335</v>
      </c>
    </row>
    <row r="68" spans="2:15" x14ac:dyDescent="0.25">
      <c r="B68" s="107"/>
      <c r="C68" s="107">
        <f>C67/B67-1</f>
        <v>0.4314578140743488</v>
      </c>
      <c r="D68" s="107">
        <f t="shared" ref="D68:O68" si="18">D67/C67-1</f>
        <v>0.33393842848145838</v>
      </c>
      <c r="E68" s="107">
        <f t="shared" si="18"/>
        <v>0.21948510011942113</v>
      </c>
      <c r="F68" s="107">
        <f t="shared" si="18"/>
        <v>0.13812343429742646</v>
      </c>
      <c r="G68" s="107">
        <f t="shared" si="18"/>
        <v>9.3186593296648468E-2</v>
      </c>
      <c r="H68" s="107">
        <f t="shared" si="18"/>
        <v>6.395519109679304E-2</v>
      </c>
      <c r="I68" s="107">
        <f t="shared" si="18"/>
        <v>-6.3413962770532906E-2</v>
      </c>
      <c r="J68" s="107">
        <f t="shared" si="18"/>
        <v>4.3754592211609156E-2</v>
      </c>
      <c r="K68" s="107">
        <f t="shared" si="18"/>
        <v>-2.2790468480518133E-2</v>
      </c>
      <c r="L68" s="107">
        <f t="shared" si="18"/>
        <v>-4.297008662452495E-2</v>
      </c>
      <c r="M68" s="107">
        <f t="shared" si="18"/>
        <v>-5.8768182759074916E-2</v>
      </c>
      <c r="N68" s="107">
        <f t="shared" si="18"/>
        <v>-3.2208404974209404E-2</v>
      </c>
      <c r="O68" s="320">
        <f t="shared" si="18"/>
        <v>1.0453033652157773E-2</v>
      </c>
    </row>
    <row r="69" spans="2:15" ht="15.75" thickBot="1" x14ac:dyDescent="0.3">
      <c r="B69" s="969" t="s">
        <v>5</v>
      </c>
      <c r="C69" s="969"/>
      <c r="D69" s="969"/>
      <c r="E69" s="969"/>
      <c r="F69" s="969"/>
      <c r="G69" s="969"/>
      <c r="H69" s="969"/>
      <c r="I69" s="969"/>
      <c r="J69" s="969"/>
      <c r="K69" s="969"/>
      <c r="L69" s="969"/>
      <c r="M69" s="969"/>
      <c r="N69" s="969"/>
      <c r="O69" s="969"/>
    </row>
    <row r="70" spans="2:15" x14ac:dyDescent="0.25">
      <c r="B70" s="112"/>
      <c r="C70" s="112"/>
      <c r="D70" s="112"/>
      <c r="E70" s="112"/>
      <c r="F70" s="112"/>
      <c r="G70" s="112"/>
      <c r="H70" s="112"/>
      <c r="I70" s="112">
        <v>3212.3333333333335</v>
      </c>
      <c r="J70" s="112">
        <v>3343.8333333333335</v>
      </c>
      <c r="K70" s="112">
        <v>3284.5</v>
      </c>
      <c r="L70" s="112">
        <v>3162.5</v>
      </c>
      <c r="M70" s="112">
        <v>2953.0833333333335</v>
      </c>
      <c r="N70" s="112">
        <v>2878.6666666666665</v>
      </c>
      <c r="O70" s="319">
        <v>2912.6666666666665</v>
      </c>
    </row>
    <row r="71" spans="2:15" x14ac:dyDescent="0.25">
      <c r="B71" s="109"/>
      <c r="C71" s="109"/>
      <c r="D71" s="109"/>
      <c r="E71" s="109"/>
      <c r="F71" s="109"/>
      <c r="G71" s="109"/>
      <c r="H71" s="109"/>
      <c r="I71" s="109"/>
      <c r="J71" s="109">
        <f t="shared" ref="J71:O71" si="19">J70/I70-1</f>
        <v>4.0935975926118084E-2</v>
      </c>
      <c r="K71" s="109">
        <f t="shared" si="19"/>
        <v>-1.7744106065892495E-2</v>
      </c>
      <c r="L71" s="109">
        <f t="shared" si="19"/>
        <v>-3.7144161972903045E-2</v>
      </c>
      <c r="M71" s="109">
        <f t="shared" si="19"/>
        <v>-6.6218708827404438E-2</v>
      </c>
      <c r="N71" s="109">
        <f t="shared" si="19"/>
        <v>-2.5199650083246428E-2</v>
      </c>
      <c r="O71" s="321">
        <f t="shared" si="19"/>
        <v>1.1811023622047223E-2</v>
      </c>
    </row>
    <row r="72" spans="2:15" ht="15.75" thickBot="1" x14ac:dyDescent="0.3">
      <c r="B72" s="969" t="s">
        <v>6</v>
      </c>
      <c r="C72" s="969"/>
      <c r="D72" s="969"/>
      <c r="E72" s="969"/>
      <c r="F72" s="969"/>
      <c r="G72" s="969"/>
      <c r="H72" s="969"/>
      <c r="I72" s="969"/>
      <c r="J72" s="969"/>
      <c r="K72" s="969"/>
      <c r="L72" s="969"/>
      <c r="M72" s="969"/>
      <c r="N72" s="969"/>
      <c r="O72" s="969"/>
    </row>
    <row r="73" spans="2:15" x14ac:dyDescent="0.25">
      <c r="B73" s="112"/>
      <c r="C73" s="112"/>
      <c r="D73" s="112"/>
      <c r="E73" s="112"/>
      <c r="F73" s="112"/>
      <c r="G73" s="112"/>
      <c r="H73" s="112"/>
      <c r="I73" s="112">
        <v>1324.3333333333333</v>
      </c>
      <c r="J73" s="112">
        <v>1391.3333333333333</v>
      </c>
      <c r="K73" s="112">
        <v>1342.75</v>
      </c>
      <c r="L73" s="112">
        <v>1265.9166666666667</v>
      </c>
      <c r="M73" s="112">
        <v>1215.0833333333333</v>
      </c>
      <c r="N73" s="112">
        <v>1155.25</v>
      </c>
      <c r="O73" s="319">
        <v>1163.4166666666667</v>
      </c>
    </row>
    <row r="74" spans="2:15" ht="15.75" thickBot="1" x14ac:dyDescent="0.3">
      <c r="B74" s="107"/>
      <c r="C74" s="107"/>
      <c r="D74" s="107"/>
      <c r="E74" s="107"/>
      <c r="F74" s="107"/>
      <c r="G74" s="107"/>
      <c r="H74" s="107"/>
      <c r="I74" s="107"/>
      <c r="J74" s="107">
        <f t="shared" ref="J74:O74" si="20">J73/I73-1</f>
        <v>5.0591492574880492E-2</v>
      </c>
      <c r="K74" s="107">
        <f t="shared" si="20"/>
        <v>-3.4918543363679833E-2</v>
      </c>
      <c r="L74" s="107">
        <f t="shared" si="20"/>
        <v>-5.7220877552286886E-2</v>
      </c>
      <c r="M74" s="107">
        <f t="shared" si="20"/>
        <v>-4.0155355144493532E-2</v>
      </c>
      <c r="N74" s="107">
        <f t="shared" si="20"/>
        <v>-4.9242164460599369E-2</v>
      </c>
      <c r="O74" s="320">
        <f t="shared" si="20"/>
        <v>7.0691769458270937E-3</v>
      </c>
    </row>
    <row r="75" spans="2:15" ht="15.75" thickBot="1" x14ac:dyDescent="0.3">
      <c r="B75" s="970" t="s">
        <v>12</v>
      </c>
      <c r="C75" s="970"/>
      <c r="D75" s="970"/>
      <c r="E75" s="970"/>
      <c r="F75" s="970"/>
      <c r="G75" s="970"/>
      <c r="H75" s="970"/>
      <c r="I75" s="970"/>
      <c r="J75" s="970"/>
      <c r="K75" s="970"/>
      <c r="L75" s="970"/>
      <c r="M75" s="970"/>
      <c r="N75" s="970"/>
      <c r="O75" s="970"/>
    </row>
    <row r="76" spans="2:15" ht="15" customHeight="1" x14ac:dyDescent="0.25">
      <c r="B76" s="317">
        <v>2011</v>
      </c>
      <c r="C76" s="122">
        <v>2012</v>
      </c>
      <c r="D76" s="122">
        <v>2013</v>
      </c>
      <c r="E76" s="122">
        <v>2014</v>
      </c>
      <c r="F76" s="122">
        <v>2015</v>
      </c>
      <c r="G76" s="122">
        <v>2016</v>
      </c>
      <c r="H76" s="122">
        <v>2017</v>
      </c>
      <c r="I76" s="122">
        <v>2018</v>
      </c>
      <c r="J76" s="122">
        <v>2019</v>
      </c>
      <c r="K76" s="122">
        <v>2020</v>
      </c>
      <c r="L76" s="122">
        <v>2021</v>
      </c>
      <c r="M76" s="122">
        <v>2022</v>
      </c>
      <c r="N76" s="122">
        <v>2023</v>
      </c>
      <c r="O76" s="318">
        <v>2024</v>
      </c>
    </row>
    <row r="77" spans="2:15" x14ac:dyDescent="0.25">
      <c r="B77" s="112">
        <v>507.83333333333331</v>
      </c>
      <c r="C77" s="112">
        <v>603.66666666666663</v>
      </c>
      <c r="D77" s="112">
        <v>724.5</v>
      </c>
      <c r="E77" s="112">
        <v>878.58333333333337</v>
      </c>
      <c r="F77" s="112">
        <v>1004.6666666666666</v>
      </c>
      <c r="G77" s="112">
        <v>1103.25</v>
      </c>
      <c r="H77" s="112">
        <v>1199.1666666666667</v>
      </c>
      <c r="I77" s="112">
        <v>1127.5833333333333</v>
      </c>
      <c r="J77" s="112">
        <v>1141.8333333333333</v>
      </c>
      <c r="K77" s="112">
        <v>1135.25</v>
      </c>
      <c r="L77" s="112">
        <v>1107.3333333333333</v>
      </c>
      <c r="M77" s="112">
        <v>1068.5833333333333</v>
      </c>
      <c r="N77" s="112">
        <v>1084.6666666666667</v>
      </c>
      <c r="O77" s="319">
        <v>1110.5833333333333</v>
      </c>
    </row>
    <row r="78" spans="2:15" x14ac:dyDescent="0.25">
      <c r="B78" s="107"/>
      <c r="C78" s="107">
        <f>C77/B77-1</f>
        <v>0.18871020676074823</v>
      </c>
      <c r="D78" s="107">
        <f t="shared" ref="D78:O78" si="21">D77/C77-1</f>
        <v>0.20016565433462175</v>
      </c>
      <c r="E78" s="107">
        <f t="shared" si="21"/>
        <v>0.21267540832758236</v>
      </c>
      <c r="F78" s="107">
        <f t="shared" si="21"/>
        <v>0.14350754054823089</v>
      </c>
      <c r="G78" s="107">
        <f t="shared" si="21"/>
        <v>9.8125414731254246E-2</v>
      </c>
      <c r="H78" s="107">
        <f t="shared" si="21"/>
        <v>8.694010121610396E-2</v>
      </c>
      <c r="I78" s="107">
        <f t="shared" si="21"/>
        <v>-5.9694232105629075E-2</v>
      </c>
      <c r="J78" s="107">
        <f t="shared" si="21"/>
        <v>1.2637646884930964E-2</v>
      </c>
      <c r="K78" s="107">
        <f t="shared" si="21"/>
        <v>-5.7655816669098803E-3</v>
      </c>
      <c r="L78" s="107">
        <f t="shared" si="21"/>
        <v>-2.4590765616971377E-2</v>
      </c>
      <c r="M78" s="107">
        <f t="shared" si="21"/>
        <v>-3.4993979530403396E-2</v>
      </c>
      <c r="N78" s="107">
        <f t="shared" si="21"/>
        <v>1.5051080090462632E-2</v>
      </c>
      <c r="O78" s="320">
        <f t="shared" si="21"/>
        <v>2.3893669330055101E-2</v>
      </c>
    </row>
    <row r="79" spans="2:15" ht="15.75" thickBot="1" x14ac:dyDescent="0.3">
      <c r="B79" s="969" t="s">
        <v>5</v>
      </c>
      <c r="C79" s="969"/>
      <c r="D79" s="969"/>
      <c r="E79" s="969"/>
      <c r="F79" s="969"/>
      <c r="G79" s="969"/>
      <c r="H79" s="969"/>
      <c r="I79" s="969"/>
      <c r="J79" s="969"/>
      <c r="K79" s="969"/>
      <c r="L79" s="969"/>
      <c r="M79" s="969"/>
      <c r="N79" s="969"/>
      <c r="O79" s="969"/>
    </row>
    <row r="80" spans="2:15" x14ac:dyDescent="0.25">
      <c r="B80" s="112"/>
      <c r="C80" s="112"/>
      <c r="D80" s="112"/>
      <c r="E80" s="112"/>
      <c r="F80" s="112"/>
      <c r="G80" s="112"/>
      <c r="H80" s="112"/>
      <c r="I80" s="112">
        <v>804.75</v>
      </c>
      <c r="J80" s="112">
        <v>821.58333333333337</v>
      </c>
      <c r="K80" s="112">
        <v>805.83333333333337</v>
      </c>
      <c r="L80" s="112">
        <v>798.58333333333337</v>
      </c>
      <c r="M80" s="112">
        <v>772.91666666666663</v>
      </c>
      <c r="N80" s="112">
        <v>776.5</v>
      </c>
      <c r="O80" s="319">
        <v>779.16666666666663</v>
      </c>
    </row>
    <row r="81" spans="2:15" x14ac:dyDescent="0.25">
      <c r="B81" s="109"/>
      <c r="C81" s="109"/>
      <c r="D81" s="109"/>
      <c r="E81" s="109"/>
      <c r="F81" s="109"/>
      <c r="G81" s="109"/>
      <c r="H81" s="109"/>
      <c r="I81" s="109"/>
      <c r="J81" s="109">
        <f t="shared" ref="J81:O81" si="22">J80/I80-1</f>
        <v>2.0917469193331373E-2</v>
      </c>
      <c r="K81" s="109">
        <f t="shared" si="22"/>
        <v>-1.9170301247591004E-2</v>
      </c>
      <c r="L81" s="109">
        <f t="shared" si="22"/>
        <v>-8.9968976215097918E-3</v>
      </c>
      <c r="M81" s="109">
        <f t="shared" si="22"/>
        <v>-3.2140248356464673E-2</v>
      </c>
      <c r="N81" s="109">
        <f t="shared" si="22"/>
        <v>4.6361185983827546E-3</v>
      </c>
      <c r="O81" s="321">
        <f t="shared" si="22"/>
        <v>3.4342133505043115E-3</v>
      </c>
    </row>
    <row r="82" spans="2:15" ht="15.75" thickBot="1" x14ac:dyDescent="0.3">
      <c r="B82" s="969" t="s">
        <v>6</v>
      </c>
      <c r="C82" s="969"/>
      <c r="D82" s="969"/>
      <c r="E82" s="969"/>
      <c r="F82" s="969"/>
      <c r="G82" s="969"/>
      <c r="H82" s="969"/>
      <c r="I82" s="969"/>
      <c r="J82" s="969"/>
      <c r="K82" s="969"/>
      <c r="L82" s="969"/>
      <c r="M82" s="969"/>
      <c r="N82" s="969"/>
      <c r="O82" s="969"/>
    </row>
    <row r="83" spans="2:15" x14ac:dyDescent="0.25">
      <c r="B83" s="112"/>
      <c r="C83" s="112"/>
      <c r="D83" s="112"/>
      <c r="E83" s="112"/>
      <c r="F83" s="112"/>
      <c r="G83" s="112"/>
      <c r="H83" s="112"/>
      <c r="I83" s="112">
        <v>322.83333333333331</v>
      </c>
      <c r="J83" s="112">
        <v>320.25</v>
      </c>
      <c r="K83" s="112">
        <v>329.41666666666669</v>
      </c>
      <c r="L83" s="112">
        <v>308.75</v>
      </c>
      <c r="M83" s="112">
        <v>295.66666666666669</v>
      </c>
      <c r="N83" s="112">
        <v>308.16666666666669</v>
      </c>
      <c r="O83" s="319">
        <v>331.41666666666669</v>
      </c>
    </row>
    <row r="84" spans="2:15" ht="15.75" thickBot="1" x14ac:dyDescent="0.3">
      <c r="B84" s="107"/>
      <c r="C84" s="107"/>
      <c r="D84" s="107"/>
      <c r="E84" s="107"/>
      <c r="F84" s="107"/>
      <c r="G84" s="107"/>
      <c r="H84" s="107"/>
      <c r="I84" s="107"/>
      <c r="J84" s="107">
        <f t="shared" ref="J84:O84" si="23">J83/I83-1</f>
        <v>-8.0020650490448819E-3</v>
      </c>
      <c r="K84" s="107">
        <f t="shared" si="23"/>
        <v>2.8623471246422172E-2</v>
      </c>
      <c r="L84" s="107">
        <f t="shared" si="23"/>
        <v>-6.2737161649380258E-2</v>
      </c>
      <c r="M84" s="107">
        <f t="shared" si="23"/>
        <v>-4.2375168690958143E-2</v>
      </c>
      <c r="N84" s="107">
        <f t="shared" si="23"/>
        <v>4.2277339346110443E-2</v>
      </c>
      <c r="O84" s="320">
        <f t="shared" si="23"/>
        <v>7.54461871281773E-2</v>
      </c>
    </row>
    <row r="85" spans="2:15" ht="15.75" thickBot="1" x14ac:dyDescent="0.3">
      <c r="B85" s="970" t="s">
        <v>13</v>
      </c>
      <c r="C85" s="970"/>
      <c r="D85" s="970"/>
      <c r="E85" s="970"/>
      <c r="F85" s="970"/>
      <c r="G85" s="970"/>
      <c r="H85" s="970"/>
      <c r="I85" s="970"/>
      <c r="J85" s="970"/>
      <c r="K85" s="970"/>
      <c r="L85" s="970"/>
      <c r="M85" s="970"/>
      <c r="N85" s="970"/>
      <c r="O85" s="970"/>
    </row>
    <row r="86" spans="2:15" ht="15" customHeight="1" x14ac:dyDescent="0.25">
      <c r="B86" s="317">
        <v>2011</v>
      </c>
      <c r="C86" s="122">
        <v>2012</v>
      </c>
      <c r="D86" s="122">
        <v>2013</v>
      </c>
      <c r="E86" s="122">
        <v>2014</v>
      </c>
      <c r="F86" s="122">
        <v>2015</v>
      </c>
      <c r="G86" s="122">
        <v>2016</v>
      </c>
      <c r="H86" s="122">
        <v>2017</v>
      </c>
      <c r="I86" s="122">
        <v>2018</v>
      </c>
      <c r="J86" s="122">
        <v>2019</v>
      </c>
      <c r="K86" s="122">
        <v>2020</v>
      </c>
      <c r="L86" s="122">
        <v>2021</v>
      </c>
      <c r="M86" s="122">
        <v>2022</v>
      </c>
      <c r="N86" s="122">
        <v>2023</v>
      </c>
      <c r="O86" s="318">
        <v>2024</v>
      </c>
    </row>
    <row r="87" spans="2:15" x14ac:dyDescent="0.25">
      <c r="B87" s="112">
        <v>532.33333333333337</v>
      </c>
      <c r="C87" s="112">
        <v>662.5</v>
      </c>
      <c r="D87" s="112">
        <v>791</v>
      </c>
      <c r="E87" s="112">
        <v>953.66666666666663</v>
      </c>
      <c r="F87" s="112">
        <v>1101.75</v>
      </c>
      <c r="G87" s="112">
        <v>1236.75</v>
      </c>
      <c r="H87" s="112">
        <v>1321.9166666666667</v>
      </c>
      <c r="I87" s="112">
        <v>1422.75</v>
      </c>
      <c r="J87" s="112">
        <v>1520.8333333333333</v>
      </c>
      <c r="K87" s="112">
        <v>1535.75</v>
      </c>
      <c r="L87" s="112">
        <v>1539.75</v>
      </c>
      <c r="M87" s="112">
        <v>1569.5833333333333</v>
      </c>
      <c r="N87" s="112">
        <v>1597.9166666666667</v>
      </c>
      <c r="O87" s="319">
        <v>1639.9166666666667</v>
      </c>
    </row>
    <row r="88" spans="2:15" x14ac:dyDescent="0.25">
      <c r="B88" s="107"/>
      <c r="C88" s="107">
        <f>C87/B87-1</f>
        <v>0.24452097683155904</v>
      </c>
      <c r="D88" s="107">
        <f t="shared" ref="D88:O88" si="24">D87/C87-1</f>
        <v>0.19396226415094331</v>
      </c>
      <c r="E88" s="107">
        <f t="shared" si="24"/>
        <v>0.20564686051411707</v>
      </c>
      <c r="F88" s="107">
        <f t="shared" si="24"/>
        <v>0.15527787486892697</v>
      </c>
      <c r="G88" s="107">
        <f t="shared" si="24"/>
        <v>0.12253233492171556</v>
      </c>
      <c r="H88" s="107">
        <f t="shared" si="24"/>
        <v>6.8863284145273207E-2</v>
      </c>
      <c r="I88" s="107">
        <f t="shared" si="24"/>
        <v>7.6278131500977064E-2</v>
      </c>
      <c r="J88" s="107">
        <f t="shared" si="24"/>
        <v>6.8939260821179627E-2</v>
      </c>
      <c r="K88" s="107">
        <f t="shared" si="24"/>
        <v>9.808219178082167E-3</v>
      </c>
      <c r="L88" s="107">
        <f t="shared" si="24"/>
        <v>2.6045905909164446E-3</v>
      </c>
      <c r="M88" s="107">
        <f t="shared" si="24"/>
        <v>1.9375439735887845E-2</v>
      </c>
      <c r="N88" s="107">
        <f t="shared" si="24"/>
        <v>1.8051499867268506E-2</v>
      </c>
      <c r="O88" s="320">
        <f t="shared" si="24"/>
        <v>2.6284224250325838E-2</v>
      </c>
    </row>
    <row r="89" spans="2:15" ht="15.75" thickBot="1" x14ac:dyDescent="0.3">
      <c r="B89" s="969" t="s">
        <v>5</v>
      </c>
      <c r="C89" s="969"/>
      <c r="D89" s="969"/>
      <c r="E89" s="969"/>
      <c r="F89" s="969"/>
      <c r="G89" s="969"/>
      <c r="H89" s="969"/>
      <c r="I89" s="969"/>
      <c r="J89" s="969"/>
      <c r="K89" s="969"/>
      <c r="L89" s="969"/>
      <c r="M89" s="969"/>
      <c r="N89" s="969"/>
      <c r="O89" s="969"/>
    </row>
    <row r="90" spans="2:15" x14ac:dyDescent="0.25">
      <c r="B90" s="112"/>
      <c r="C90" s="112"/>
      <c r="D90" s="112"/>
      <c r="E90" s="112"/>
      <c r="F90" s="112"/>
      <c r="G90" s="112"/>
      <c r="H90" s="112"/>
      <c r="I90" s="112">
        <v>1029</v>
      </c>
      <c r="J90" s="112">
        <v>1093.1666666666667</v>
      </c>
      <c r="K90" s="112">
        <v>1121.75</v>
      </c>
      <c r="L90" s="112">
        <v>1115.5</v>
      </c>
      <c r="M90" s="112">
        <v>1135.5</v>
      </c>
      <c r="N90" s="112">
        <v>1168.3333333333333</v>
      </c>
      <c r="O90" s="319">
        <v>1188.0833333333333</v>
      </c>
    </row>
    <row r="91" spans="2:15" x14ac:dyDescent="0.25">
      <c r="B91" s="109"/>
      <c r="C91" s="109"/>
      <c r="D91" s="109"/>
      <c r="E91" s="109"/>
      <c r="F91" s="109"/>
      <c r="G91" s="109"/>
      <c r="H91" s="109"/>
      <c r="I91" s="109"/>
      <c r="J91" s="109">
        <f t="shared" ref="J91:O91" si="25">J90/I90-1</f>
        <v>6.2358276643990962E-2</v>
      </c>
      <c r="K91" s="109">
        <f t="shared" si="25"/>
        <v>2.614727854855925E-2</v>
      </c>
      <c r="L91" s="109">
        <f t="shared" si="25"/>
        <v>-5.5716514374860582E-3</v>
      </c>
      <c r="M91" s="109">
        <f t="shared" si="25"/>
        <v>1.7929179740026946E-2</v>
      </c>
      <c r="N91" s="109">
        <f t="shared" si="25"/>
        <v>2.8915308968149089E-2</v>
      </c>
      <c r="O91" s="321">
        <f t="shared" si="25"/>
        <v>1.6904422253922968E-2</v>
      </c>
    </row>
    <row r="92" spans="2:15" ht="15.75" thickBot="1" x14ac:dyDescent="0.3">
      <c r="B92" s="969" t="s">
        <v>6</v>
      </c>
      <c r="C92" s="969"/>
      <c r="D92" s="969"/>
      <c r="E92" s="969"/>
      <c r="F92" s="969"/>
      <c r="G92" s="969"/>
      <c r="H92" s="969"/>
      <c r="I92" s="969"/>
      <c r="J92" s="969"/>
      <c r="K92" s="969"/>
      <c r="L92" s="969"/>
      <c r="M92" s="969"/>
      <c r="N92" s="969"/>
      <c r="O92" s="969"/>
    </row>
    <row r="93" spans="2:15" x14ac:dyDescent="0.25">
      <c r="B93" s="112"/>
      <c r="C93" s="112"/>
      <c r="D93" s="112"/>
      <c r="E93" s="112"/>
      <c r="F93" s="112"/>
      <c r="G93" s="112"/>
      <c r="H93" s="112"/>
      <c r="I93" s="112">
        <v>393.75</v>
      </c>
      <c r="J93" s="112">
        <v>427.66666666666669</v>
      </c>
      <c r="K93" s="112">
        <v>414</v>
      </c>
      <c r="L93" s="112">
        <v>424.25</v>
      </c>
      <c r="M93" s="112">
        <v>434.08333333333331</v>
      </c>
      <c r="N93" s="112">
        <v>429.58333333333331</v>
      </c>
      <c r="O93" s="319">
        <v>451.83333333333331</v>
      </c>
    </row>
    <row r="94" spans="2:15" ht="15.75" thickBot="1" x14ac:dyDescent="0.3">
      <c r="B94" s="107"/>
      <c r="C94" s="107"/>
      <c r="D94" s="107"/>
      <c r="E94" s="107"/>
      <c r="F94" s="107"/>
      <c r="G94" s="107"/>
      <c r="H94" s="107"/>
      <c r="I94" s="107"/>
      <c r="J94" s="107">
        <f t="shared" ref="J94:O94" si="26">J93/I93-1</f>
        <v>8.613756613756629E-2</v>
      </c>
      <c r="K94" s="107">
        <f t="shared" si="26"/>
        <v>-3.1956352299298607E-2</v>
      </c>
      <c r="L94" s="107">
        <f t="shared" si="26"/>
        <v>2.4758454106280192E-2</v>
      </c>
      <c r="M94" s="107">
        <f t="shared" si="26"/>
        <v>2.3178157532901089E-2</v>
      </c>
      <c r="N94" s="107">
        <f t="shared" si="26"/>
        <v>-1.0366673065847598E-2</v>
      </c>
      <c r="O94" s="320">
        <f t="shared" si="26"/>
        <v>5.179437439379253E-2</v>
      </c>
    </row>
    <row r="95" spans="2:15" ht="15.75" thickBot="1" x14ac:dyDescent="0.3">
      <c r="B95" s="970" t="s">
        <v>14</v>
      </c>
      <c r="C95" s="970"/>
      <c r="D95" s="970"/>
      <c r="E95" s="970"/>
      <c r="F95" s="970"/>
      <c r="G95" s="970"/>
      <c r="H95" s="970"/>
      <c r="I95" s="970"/>
      <c r="J95" s="970"/>
      <c r="K95" s="970"/>
      <c r="L95" s="970"/>
      <c r="M95" s="970"/>
      <c r="N95" s="970"/>
      <c r="O95" s="970"/>
    </row>
    <row r="96" spans="2:15" ht="15" customHeight="1" x14ac:dyDescent="0.25">
      <c r="B96" s="317">
        <v>2011</v>
      </c>
      <c r="C96" s="122">
        <v>2012</v>
      </c>
      <c r="D96" s="122">
        <v>2013</v>
      </c>
      <c r="E96" s="122">
        <v>2014</v>
      </c>
      <c r="F96" s="122">
        <v>2015</v>
      </c>
      <c r="G96" s="122">
        <v>2016</v>
      </c>
      <c r="H96" s="122">
        <v>2017</v>
      </c>
      <c r="I96" s="122">
        <v>2018</v>
      </c>
      <c r="J96" s="122">
        <v>2019</v>
      </c>
      <c r="K96" s="122">
        <v>2020</v>
      </c>
      <c r="L96" s="122">
        <v>2021</v>
      </c>
      <c r="M96" s="122">
        <v>2022</v>
      </c>
      <c r="N96" s="122">
        <v>2023</v>
      </c>
      <c r="O96" s="318">
        <v>2024</v>
      </c>
    </row>
    <row r="97" spans="2:18" x14ac:dyDescent="0.25">
      <c r="B97" s="112">
        <v>1001.9166666666666</v>
      </c>
      <c r="C97" s="112">
        <v>1233.5</v>
      </c>
      <c r="D97" s="112">
        <v>1508.5</v>
      </c>
      <c r="E97" s="112">
        <v>1749.1666666666667</v>
      </c>
      <c r="F97" s="112">
        <v>2062.4166666666665</v>
      </c>
      <c r="G97" s="112">
        <v>2209.75</v>
      </c>
      <c r="H97" s="112">
        <v>2384.5</v>
      </c>
      <c r="I97" s="112">
        <v>2303.5833333333335</v>
      </c>
      <c r="J97" s="112">
        <v>2220.0833333333335</v>
      </c>
      <c r="K97" s="112">
        <v>2049.6666666666665</v>
      </c>
      <c r="L97" s="112">
        <v>1941.9166666666667</v>
      </c>
      <c r="M97" s="112">
        <v>1791.75</v>
      </c>
      <c r="N97" s="112">
        <v>1681.9166666666667</v>
      </c>
      <c r="O97" s="319">
        <v>1607.5</v>
      </c>
    </row>
    <row r="98" spans="2:18" x14ac:dyDescent="0.25">
      <c r="B98" s="107"/>
      <c r="C98" s="107">
        <f>C97/B97-1</f>
        <v>0.23114031439740512</v>
      </c>
      <c r="D98" s="107">
        <f t="shared" ref="D98:O98" si="27">D97/C97-1</f>
        <v>0.22294284556141064</v>
      </c>
      <c r="E98" s="107">
        <f t="shared" si="27"/>
        <v>0.15954038227820133</v>
      </c>
      <c r="F98" s="107">
        <f t="shared" si="27"/>
        <v>0.17908527870414459</v>
      </c>
      <c r="G98" s="107">
        <f t="shared" si="27"/>
        <v>7.143722978706224E-2</v>
      </c>
      <c r="H98" s="107">
        <f t="shared" si="27"/>
        <v>7.9081344043443913E-2</v>
      </c>
      <c r="I98" s="107">
        <f t="shared" si="27"/>
        <v>-3.3934437687845098E-2</v>
      </c>
      <c r="J98" s="107">
        <f t="shared" si="27"/>
        <v>-3.624787468798607E-2</v>
      </c>
      <c r="K98" s="107">
        <f t="shared" si="27"/>
        <v>-7.6761382830974889E-2</v>
      </c>
      <c r="L98" s="107">
        <f t="shared" si="27"/>
        <v>-5.2569523499755966E-2</v>
      </c>
      <c r="M98" s="107">
        <f t="shared" si="27"/>
        <v>-7.7329099257606337E-2</v>
      </c>
      <c r="N98" s="107">
        <f t="shared" si="27"/>
        <v>-6.1299474443049173E-2</v>
      </c>
      <c r="O98" s="320">
        <f t="shared" si="27"/>
        <v>-4.4245156815141518E-2</v>
      </c>
    </row>
    <row r="99" spans="2:18" ht="15.75" thickBot="1" x14ac:dyDescent="0.3">
      <c r="B99" s="969" t="s">
        <v>5</v>
      </c>
      <c r="C99" s="969"/>
      <c r="D99" s="969"/>
      <c r="E99" s="969"/>
      <c r="F99" s="969"/>
      <c r="G99" s="969"/>
      <c r="H99" s="969"/>
      <c r="I99" s="969"/>
      <c r="J99" s="969"/>
      <c r="K99" s="969"/>
      <c r="L99" s="969"/>
      <c r="M99" s="969"/>
      <c r="N99" s="969"/>
      <c r="O99" s="969"/>
    </row>
    <row r="100" spans="2:18" x14ac:dyDescent="0.25">
      <c r="B100" s="112"/>
      <c r="C100" s="112"/>
      <c r="D100" s="112"/>
      <c r="E100" s="112"/>
      <c r="F100" s="112"/>
      <c r="G100" s="112"/>
      <c r="H100" s="112"/>
      <c r="I100" s="112">
        <v>1753.5833333333333</v>
      </c>
      <c r="J100" s="112">
        <v>1695.25</v>
      </c>
      <c r="K100" s="112">
        <v>1557.5</v>
      </c>
      <c r="L100" s="112">
        <v>1487.4166666666667</v>
      </c>
      <c r="M100" s="112">
        <v>1388.8333333333333</v>
      </c>
      <c r="N100" s="112">
        <v>1293.0833333333333</v>
      </c>
      <c r="O100" s="319">
        <v>1241.9166666666667</v>
      </c>
    </row>
    <row r="101" spans="2:18" x14ac:dyDescent="0.25">
      <c r="B101" s="109"/>
      <c r="C101" s="109"/>
      <c r="D101" s="109"/>
      <c r="E101" s="109"/>
      <c r="F101" s="109"/>
      <c r="G101" s="109"/>
      <c r="H101" s="109"/>
      <c r="I101" s="109"/>
      <c r="J101" s="109">
        <f t="shared" ref="J101:O101" si="28">J100/I100-1</f>
        <v>-3.3265218837618127E-2</v>
      </c>
      <c r="K101" s="109">
        <f t="shared" si="28"/>
        <v>-8.125645185075947E-2</v>
      </c>
      <c r="L101" s="109">
        <f t="shared" si="28"/>
        <v>-4.4997324772605651E-2</v>
      </c>
      <c r="M101" s="109">
        <f t="shared" si="28"/>
        <v>-6.62782228696287E-2</v>
      </c>
      <c r="N101" s="109">
        <f t="shared" si="28"/>
        <v>-6.8942757710308444E-2</v>
      </c>
      <c r="O101" s="321">
        <f t="shared" si="28"/>
        <v>-3.9569504414513013E-2</v>
      </c>
    </row>
    <row r="102" spans="2:18" ht="15.75" thickBot="1" x14ac:dyDescent="0.3">
      <c r="B102" s="969" t="s">
        <v>6</v>
      </c>
      <c r="C102" s="969"/>
      <c r="D102" s="969"/>
      <c r="E102" s="969"/>
      <c r="F102" s="969"/>
      <c r="G102" s="969"/>
      <c r="H102" s="969"/>
      <c r="I102" s="969"/>
      <c r="J102" s="969"/>
      <c r="K102" s="969"/>
      <c r="L102" s="969"/>
      <c r="M102" s="969"/>
      <c r="N102" s="969"/>
      <c r="O102" s="969"/>
    </row>
    <row r="103" spans="2:18" x14ac:dyDescent="0.25">
      <c r="B103" s="112"/>
      <c r="C103" s="112"/>
      <c r="D103" s="112"/>
      <c r="E103" s="112"/>
      <c r="F103" s="112"/>
      <c r="G103" s="112"/>
      <c r="H103" s="112"/>
      <c r="I103" s="112">
        <v>550</v>
      </c>
      <c r="J103" s="112">
        <v>524.83333333333337</v>
      </c>
      <c r="K103" s="112">
        <v>492.16666666666669</v>
      </c>
      <c r="L103" s="112">
        <v>454.5</v>
      </c>
      <c r="M103" s="112">
        <v>402.91666666666669</v>
      </c>
      <c r="N103" s="112">
        <v>388.83333333333331</v>
      </c>
      <c r="O103" s="319">
        <v>365.58333333333331</v>
      </c>
    </row>
    <row r="104" spans="2:18" x14ac:dyDescent="0.25">
      <c r="B104" s="810" t="s">
        <v>479</v>
      </c>
      <c r="C104" s="108"/>
      <c r="D104" s="108"/>
      <c r="E104" s="108"/>
      <c r="F104" s="108"/>
      <c r="G104" s="108"/>
      <c r="H104" s="108"/>
      <c r="I104" s="108"/>
      <c r="J104" s="108">
        <f t="shared" ref="J104:O104" si="29">J103/I103-1</f>
        <v>-4.5757575757575664E-2</v>
      </c>
      <c r="K104" s="108">
        <f t="shared" si="29"/>
        <v>-6.2241981581454442E-2</v>
      </c>
      <c r="L104" s="108">
        <f t="shared" si="29"/>
        <v>-7.6532339993227283E-2</v>
      </c>
      <c r="M104" s="108">
        <f t="shared" si="29"/>
        <v>-0.11349468280161346</v>
      </c>
      <c r="N104" s="108">
        <f t="shared" si="29"/>
        <v>-3.4953464322647454E-2</v>
      </c>
      <c r="O104" s="323">
        <f t="shared" si="29"/>
        <v>-5.9794256322331818E-2</v>
      </c>
    </row>
    <row r="106" spans="2:18" x14ac:dyDescent="0.25">
      <c r="B106" s="1" t="s">
        <v>867</v>
      </c>
      <c r="Q106" s="1"/>
      <c r="R106" s="83"/>
    </row>
    <row r="107" spans="2:18" ht="15" customHeight="1" thickBot="1" x14ac:dyDescent="0.3">
      <c r="B107" s="968" t="s">
        <v>15</v>
      </c>
      <c r="C107" s="968"/>
      <c r="D107" s="968"/>
      <c r="E107" s="968"/>
      <c r="F107" s="968"/>
      <c r="G107" s="968"/>
      <c r="H107" s="968"/>
      <c r="I107" s="968"/>
      <c r="J107" s="968"/>
      <c r="K107" s="968"/>
      <c r="L107" s="968"/>
      <c r="M107" s="968"/>
      <c r="N107" s="968"/>
      <c r="O107" s="968"/>
    </row>
    <row r="108" spans="2:18" ht="15.75" customHeight="1" x14ac:dyDescent="0.25">
      <c r="B108" s="317">
        <v>2011</v>
      </c>
      <c r="C108" s="122">
        <v>2012</v>
      </c>
      <c r="D108" s="122">
        <v>2013</v>
      </c>
      <c r="E108" s="122">
        <v>2014</v>
      </c>
      <c r="F108" s="122">
        <v>2015</v>
      </c>
      <c r="G108" s="122">
        <v>2016</v>
      </c>
      <c r="H108" s="122">
        <v>2017</v>
      </c>
      <c r="I108" s="122">
        <v>2018</v>
      </c>
      <c r="J108" s="122">
        <v>2019</v>
      </c>
      <c r="K108" s="122">
        <v>2020</v>
      </c>
      <c r="L108" s="122">
        <v>2021</v>
      </c>
      <c r="M108" s="122">
        <v>2022</v>
      </c>
      <c r="N108" s="122">
        <v>2023</v>
      </c>
      <c r="O108" s="318">
        <v>2024</v>
      </c>
    </row>
    <row r="109" spans="2:18" x14ac:dyDescent="0.25">
      <c r="B109" s="113">
        <v>73.5</v>
      </c>
      <c r="C109" s="113">
        <v>89.2</v>
      </c>
      <c r="D109" s="113">
        <v>105.4</v>
      </c>
      <c r="E109" s="113">
        <v>123</v>
      </c>
      <c r="F109" s="113">
        <v>138.69999999999999</v>
      </c>
      <c r="G109" s="113">
        <v>150.6</v>
      </c>
      <c r="H109" s="113">
        <v>159.30000000000001</v>
      </c>
      <c r="I109" s="113">
        <v>158.5</v>
      </c>
      <c r="J109" s="113">
        <v>158.1</v>
      </c>
      <c r="K109" s="113">
        <v>163</v>
      </c>
      <c r="L109" s="113">
        <v>160.19999999999999</v>
      </c>
      <c r="M109" s="113">
        <v>155.1</v>
      </c>
      <c r="N109" s="113">
        <v>193.3</v>
      </c>
      <c r="O109" s="509">
        <v>221.9</v>
      </c>
    </row>
    <row r="110" spans="2:18" ht="15.75" thickBot="1" x14ac:dyDescent="0.3">
      <c r="B110" s="108"/>
      <c r="C110" s="108">
        <f>C109/B109-1</f>
        <v>0.21360544217687072</v>
      </c>
      <c r="D110" s="108">
        <f t="shared" ref="D110:O110" si="30">D109/C109-1</f>
        <v>0.18161434977578472</v>
      </c>
      <c r="E110" s="108">
        <f t="shared" si="30"/>
        <v>0.16698292220113853</v>
      </c>
      <c r="F110" s="108">
        <f t="shared" si="30"/>
        <v>0.12764227642276404</v>
      </c>
      <c r="G110" s="108">
        <f t="shared" si="30"/>
        <v>8.5796683489545833E-2</v>
      </c>
      <c r="H110" s="108">
        <f t="shared" si="30"/>
        <v>5.7768924302789015E-2</v>
      </c>
      <c r="I110" s="108">
        <f t="shared" si="30"/>
        <v>-5.0219711236660913E-3</v>
      </c>
      <c r="J110" s="108">
        <f t="shared" si="30"/>
        <v>-2.5236593059937418E-3</v>
      </c>
      <c r="K110" s="108">
        <f t="shared" si="30"/>
        <v>3.0993042378241631E-2</v>
      </c>
      <c r="L110" s="108">
        <f t="shared" si="30"/>
        <v>-1.7177914110429571E-2</v>
      </c>
      <c r="M110" s="108">
        <f t="shared" si="30"/>
        <v>-3.183520599250933E-2</v>
      </c>
      <c r="N110" s="108">
        <f t="shared" si="30"/>
        <v>0.24629271437782085</v>
      </c>
      <c r="O110" s="323">
        <f t="shared" si="30"/>
        <v>0.14795654423176408</v>
      </c>
    </row>
    <row r="111" spans="2:18" ht="15.75" thickBot="1" x14ac:dyDescent="0.3">
      <c r="B111" s="970" t="s">
        <v>16</v>
      </c>
      <c r="C111" s="970"/>
      <c r="D111" s="970"/>
      <c r="E111" s="970"/>
      <c r="F111" s="970"/>
      <c r="G111" s="970"/>
      <c r="H111" s="970"/>
      <c r="I111" s="970"/>
      <c r="J111" s="970"/>
      <c r="K111" s="970"/>
      <c r="L111" s="970"/>
      <c r="M111" s="970"/>
      <c r="N111" s="970"/>
      <c r="O111" s="970"/>
    </row>
    <row r="112" spans="2:18" ht="15.75" thickBot="1" x14ac:dyDescent="0.3">
      <c r="B112" s="113">
        <f>B109*0.6</f>
        <v>44.1</v>
      </c>
      <c r="C112" s="113">
        <f t="shared" ref="C112:O112" si="31">C109*0.6</f>
        <v>53.52</v>
      </c>
      <c r="D112" s="113">
        <f t="shared" si="31"/>
        <v>63.24</v>
      </c>
      <c r="E112" s="113">
        <f t="shared" si="31"/>
        <v>73.8</v>
      </c>
      <c r="F112" s="113">
        <f t="shared" si="31"/>
        <v>83.219999999999985</v>
      </c>
      <c r="G112" s="113">
        <f t="shared" si="31"/>
        <v>90.36</v>
      </c>
      <c r="H112" s="113">
        <f t="shared" si="31"/>
        <v>95.58</v>
      </c>
      <c r="I112" s="113">
        <f t="shared" si="31"/>
        <v>95.1</v>
      </c>
      <c r="J112" s="113">
        <f t="shared" si="31"/>
        <v>94.86</v>
      </c>
      <c r="K112" s="113">
        <f t="shared" si="31"/>
        <v>97.8</v>
      </c>
      <c r="L112" s="113">
        <f t="shared" si="31"/>
        <v>96.11999999999999</v>
      </c>
      <c r="M112" s="113">
        <f t="shared" si="31"/>
        <v>93.059999999999988</v>
      </c>
      <c r="N112" s="113">
        <f t="shared" si="31"/>
        <v>115.98</v>
      </c>
      <c r="O112" s="509">
        <f t="shared" si="31"/>
        <v>133.13999999999999</v>
      </c>
    </row>
    <row r="113" spans="2:15" ht="15.75" thickBot="1" x14ac:dyDescent="0.3">
      <c r="B113" s="970" t="s">
        <v>17</v>
      </c>
      <c r="C113" s="970"/>
      <c r="D113" s="970"/>
      <c r="E113" s="970"/>
      <c r="F113" s="970"/>
      <c r="G113" s="970"/>
      <c r="H113" s="970"/>
      <c r="I113" s="970"/>
      <c r="J113" s="970"/>
      <c r="K113" s="970"/>
      <c r="L113" s="970"/>
      <c r="M113" s="970"/>
      <c r="N113" s="970"/>
      <c r="O113" s="970"/>
    </row>
    <row r="114" spans="2:15" ht="15.75" customHeight="1" thickBot="1" x14ac:dyDescent="0.3">
      <c r="B114" s="114">
        <f>B109*0.4</f>
        <v>29.400000000000002</v>
      </c>
      <c r="C114" s="114">
        <f t="shared" ref="C114:O114" si="32">C109*0.4</f>
        <v>35.68</v>
      </c>
      <c r="D114" s="114">
        <f t="shared" si="32"/>
        <v>42.160000000000004</v>
      </c>
      <c r="E114" s="114">
        <f t="shared" si="32"/>
        <v>49.2</v>
      </c>
      <c r="F114" s="114">
        <f t="shared" si="32"/>
        <v>55.48</v>
      </c>
      <c r="G114" s="114">
        <f t="shared" si="32"/>
        <v>60.24</v>
      </c>
      <c r="H114" s="114">
        <f t="shared" si="32"/>
        <v>63.720000000000006</v>
      </c>
      <c r="I114" s="114">
        <f t="shared" si="32"/>
        <v>63.400000000000006</v>
      </c>
      <c r="J114" s="114">
        <f t="shared" si="32"/>
        <v>63.24</v>
      </c>
      <c r="K114" s="114">
        <f t="shared" si="32"/>
        <v>65.2</v>
      </c>
      <c r="L114" s="114">
        <f t="shared" si="32"/>
        <v>64.08</v>
      </c>
      <c r="M114" s="114">
        <f t="shared" si="32"/>
        <v>62.04</v>
      </c>
      <c r="N114" s="114">
        <f t="shared" si="32"/>
        <v>77.320000000000007</v>
      </c>
      <c r="O114" s="510">
        <f t="shared" si="32"/>
        <v>88.76</v>
      </c>
    </row>
    <row r="115" spans="2:15" ht="15.75" thickBot="1" x14ac:dyDescent="0.3">
      <c r="B115" s="972" t="s">
        <v>18</v>
      </c>
      <c r="C115" s="972"/>
      <c r="D115" s="972"/>
      <c r="E115" s="972"/>
      <c r="F115" s="972"/>
      <c r="G115" s="972"/>
      <c r="H115" s="972"/>
      <c r="I115" s="972"/>
      <c r="J115" s="972"/>
      <c r="K115" s="972"/>
      <c r="L115" s="972"/>
      <c r="M115" s="972"/>
      <c r="N115" s="972"/>
      <c r="O115" s="972"/>
    </row>
    <row r="116" spans="2:15" x14ac:dyDescent="0.25">
      <c r="B116" s="317">
        <v>2011</v>
      </c>
      <c r="C116" s="122">
        <v>2012</v>
      </c>
      <c r="D116" s="122">
        <v>2013</v>
      </c>
      <c r="E116" s="122">
        <v>2014</v>
      </c>
      <c r="F116" s="122">
        <v>2015</v>
      </c>
      <c r="G116" s="122">
        <v>2016</v>
      </c>
      <c r="H116" s="122">
        <v>2017</v>
      </c>
      <c r="I116" s="122">
        <v>2018</v>
      </c>
      <c r="J116" s="122">
        <v>2019</v>
      </c>
      <c r="K116" s="122">
        <v>2020</v>
      </c>
      <c r="L116" s="122">
        <v>2021</v>
      </c>
      <c r="M116" s="122">
        <v>2022</v>
      </c>
      <c r="N116" s="122">
        <v>2023</v>
      </c>
      <c r="O116" s="318">
        <v>2024</v>
      </c>
    </row>
    <row r="117" spans="2:15" x14ac:dyDescent="0.25">
      <c r="B117" s="511">
        <v>4155785.53</v>
      </c>
      <c r="C117" s="115">
        <v>4818138.53</v>
      </c>
      <c r="D117" s="115">
        <v>5615393.54</v>
      </c>
      <c r="E117" s="115">
        <v>6613767.75</v>
      </c>
      <c r="F117" s="115">
        <v>7676729.4900000002</v>
      </c>
      <c r="G117" s="115">
        <v>8723128.1699999999</v>
      </c>
      <c r="H117" s="115">
        <v>9395687.8499999996</v>
      </c>
      <c r="I117" s="115">
        <v>9538622.0299999993</v>
      </c>
      <c r="J117" s="115">
        <v>10012298.210000001</v>
      </c>
      <c r="K117" s="115">
        <v>11841957.99</v>
      </c>
      <c r="L117" s="115">
        <v>11955969.609999999</v>
      </c>
      <c r="M117" s="115">
        <v>11598768.390000001</v>
      </c>
      <c r="N117" s="115">
        <v>14125943.9</v>
      </c>
      <c r="O117" s="512">
        <v>16584313.5</v>
      </c>
    </row>
    <row r="118" spans="2:15" ht="15.75" thickBot="1" x14ac:dyDescent="0.3">
      <c r="B118" s="107"/>
      <c r="C118" s="107">
        <f>C117/B117-1</f>
        <v>0.15938093898700312</v>
      </c>
      <c r="D118" s="107">
        <f t="shared" ref="D118:O118" si="33">D117/C117-1</f>
        <v>0.16546950757764933</v>
      </c>
      <c r="E118" s="107">
        <f t="shared" si="33"/>
        <v>0.17779238496613003</v>
      </c>
      <c r="F118" s="107">
        <f t="shared" si="33"/>
        <v>0.16071954446843106</v>
      </c>
      <c r="G118" s="107">
        <f t="shared" si="33"/>
        <v>0.13630787451389015</v>
      </c>
      <c r="H118" s="107">
        <f t="shared" si="33"/>
        <v>7.7100744926919873E-2</v>
      </c>
      <c r="I118" s="107">
        <f t="shared" si="33"/>
        <v>1.5212742513577515E-2</v>
      </c>
      <c r="J118" s="107">
        <f t="shared" si="33"/>
        <v>4.9658763971382802E-2</v>
      </c>
      <c r="K118" s="107">
        <f t="shared" si="33"/>
        <v>0.18274123898672801</v>
      </c>
      <c r="L118" s="107">
        <f t="shared" si="33"/>
        <v>9.6277676458806916E-3</v>
      </c>
      <c r="M118" s="107">
        <f t="shared" si="33"/>
        <v>-2.9876390761418015E-2</v>
      </c>
      <c r="N118" s="107">
        <f t="shared" si="33"/>
        <v>0.21788309112015991</v>
      </c>
      <c r="O118" s="320">
        <f t="shared" si="33"/>
        <v>0.17403223582106953</v>
      </c>
    </row>
    <row r="119" spans="2:15" ht="15.75" thickBot="1" x14ac:dyDescent="0.3">
      <c r="B119" s="970" t="s">
        <v>16</v>
      </c>
      <c r="C119" s="970"/>
      <c r="D119" s="970"/>
      <c r="E119" s="970"/>
      <c r="F119" s="970"/>
      <c r="G119" s="970"/>
      <c r="H119" s="970"/>
      <c r="I119" s="970"/>
      <c r="J119" s="970"/>
      <c r="K119" s="970"/>
      <c r="L119" s="970"/>
      <c r="M119" s="970"/>
      <c r="N119" s="970"/>
      <c r="O119" s="970"/>
    </row>
    <row r="120" spans="2:15" ht="15.75" customHeight="1" thickBot="1" x14ac:dyDescent="0.3">
      <c r="B120" s="511">
        <f>B117*0.6</f>
        <v>2493471.318</v>
      </c>
      <c r="C120" s="115">
        <f t="shared" ref="C120:O120" si="34">C117*0.6</f>
        <v>2890883.1180000002</v>
      </c>
      <c r="D120" s="115">
        <f t="shared" si="34"/>
        <v>3369236.1239999998</v>
      </c>
      <c r="E120" s="115">
        <f t="shared" si="34"/>
        <v>3968260.65</v>
      </c>
      <c r="F120" s="115">
        <f t="shared" si="34"/>
        <v>4606037.6940000001</v>
      </c>
      <c r="G120" s="115">
        <f t="shared" si="34"/>
        <v>5233876.9019999998</v>
      </c>
      <c r="H120" s="115">
        <f t="shared" si="34"/>
        <v>5637412.71</v>
      </c>
      <c r="I120" s="115">
        <f t="shared" si="34"/>
        <v>5723173.2179999994</v>
      </c>
      <c r="J120" s="115">
        <f t="shared" si="34"/>
        <v>6007378.926</v>
      </c>
      <c r="K120" s="115">
        <f t="shared" si="34"/>
        <v>7105174.7939999998</v>
      </c>
      <c r="L120" s="115">
        <f t="shared" si="34"/>
        <v>7173581.7659999998</v>
      </c>
      <c r="M120" s="115">
        <f t="shared" si="34"/>
        <v>6959261.034</v>
      </c>
      <c r="N120" s="115">
        <f t="shared" si="34"/>
        <v>8475566.3399999999</v>
      </c>
      <c r="O120" s="512">
        <f t="shared" si="34"/>
        <v>9950588.0999999996</v>
      </c>
    </row>
    <row r="121" spans="2:15" ht="15.75" thickBot="1" x14ac:dyDescent="0.3">
      <c r="B121" s="970" t="s">
        <v>17</v>
      </c>
      <c r="C121" s="970"/>
      <c r="D121" s="970"/>
      <c r="E121" s="970"/>
      <c r="F121" s="970"/>
      <c r="G121" s="970"/>
      <c r="H121" s="970"/>
      <c r="I121" s="970"/>
      <c r="J121" s="970"/>
      <c r="K121" s="970"/>
      <c r="L121" s="970"/>
      <c r="M121" s="970"/>
      <c r="N121" s="970"/>
      <c r="O121" s="970"/>
    </row>
    <row r="122" spans="2:15" ht="15.75" customHeight="1" thickBot="1" x14ac:dyDescent="0.3">
      <c r="B122" s="511">
        <f>B117*0.4</f>
        <v>1662314.2120000001</v>
      </c>
      <c r="C122" s="115">
        <f t="shared" ref="C122:O122" si="35">C117*0.4</f>
        <v>1927255.4120000002</v>
      </c>
      <c r="D122" s="115">
        <f t="shared" si="35"/>
        <v>2246157.4160000002</v>
      </c>
      <c r="E122" s="115">
        <f t="shared" si="35"/>
        <v>2645507.1</v>
      </c>
      <c r="F122" s="115">
        <f t="shared" si="35"/>
        <v>3070691.7960000001</v>
      </c>
      <c r="G122" s="115">
        <f t="shared" si="35"/>
        <v>3489251.2680000002</v>
      </c>
      <c r="H122" s="115">
        <f t="shared" si="35"/>
        <v>3758275.14</v>
      </c>
      <c r="I122" s="115">
        <f t="shared" si="35"/>
        <v>3815448.8119999999</v>
      </c>
      <c r="J122" s="115">
        <f t="shared" si="35"/>
        <v>4004919.2840000005</v>
      </c>
      <c r="K122" s="115">
        <f t="shared" si="35"/>
        <v>4736783.1960000005</v>
      </c>
      <c r="L122" s="115">
        <f t="shared" si="35"/>
        <v>4782387.8439999996</v>
      </c>
      <c r="M122" s="115">
        <f t="shared" si="35"/>
        <v>4639507.3560000006</v>
      </c>
      <c r="N122" s="115">
        <f t="shared" si="35"/>
        <v>5650377.5600000005</v>
      </c>
      <c r="O122" s="512">
        <f t="shared" si="35"/>
        <v>6633725.4000000004</v>
      </c>
    </row>
    <row r="123" spans="2:15" ht="15.75" thickBot="1" x14ac:dyDescent="0.3">
      <c r="B123" s="972" t="s">
        <v>19</v>
      </c>
      <c r="C123" s="972"/>
      <c r="D123" s="972"/>
      <c r="E123" s="972"/>
      <c r="F123" s="972"/>
      <c r="G123" s="972"/>
      <c r="H123" s="972"/>
      <c r="I123" s="972"/>
      <c r="J123" s="972"/>
      <c r="K123" s="972"/>
      <c r="L123" s="972"/>
      <c r="M123" s="972"/>
      <c r="N123" s="972"/>
      <c r="O123" s="972"/>
    </row>
    <row r="124" spans="2:15" x14ac:dyDescent="0.25">
      <c r="B124" s="317">
        <v>2011</v>
      </c>
      <c r="C124" s="122">
        <v>2012</v>
      </c>
      <c r="D124" s="122">
        <v>2013</v>
      </c>
      <c r="E124" s="122">
        <v>2014</v>
      </c>
      <c r="F124" s="122">
        <v>2015</v>
      </c>
      <c r="G124" s="122">
        <v>2016</v>
      </c>
      <c r="H124" s="122">
        <v>2017</v>
      </c>
      <c r="I124" s="122">
        <v>2018</v>
      </c>
      <c r="J124" s="122">
        <v>2019</v>
      </c>
      <c r="K124" s="122">
        <v>2020</v>
      </c>
      <c r="L124" s="122">
        <v>2021</v>
      </c>
      <c r="M124" s="122">
        <v>2022</v>
      </c>
      <c r="N124" s="122">
        <v>2023</v>
      </c>
      <c r="O124" s="318">
        <v>2024</v>
      </c>
    </row>
    <row r="125" spans="2:15" x14ac:dyDescent="0.25">
      <c r="B125" s="511">
        <v>3665315.5</v>
      </c>
      <c r="C125" s="115">
        <v>5173875.9000000004</v>
      </c>
      <c r="D125" s="115">
        <v>6485693.9000000004</v>
      </c>
      <c r="E125" s="115">
        <v>7608950.5199999996</v>
      </c>
      <c r="F125" s="115">
        <v>8925091.8599999994</v>
      </c>
      <c r="G125" s="115">
        <v>9569453.6099999994</v>
      </c>
      <c r="H125" s="115">
        <v>10221084.98</v>
      </c>
      <c r="I125" s="115">
        <v>10299565.9</v>
      </c>
      <c r="J125" s="115">
        <v>9879173.8599999994</v>
      </c>
      <c r="K125" s="115">
        <v>10434164.189999999</v>
      </c>
      <c r="L125" s="115">
        <v>10293339.699999999</v>
      </c>
      <c r="M125" s="115">
        <v>9807203</v>
      </c>
      <c r="N125" s="115">
        <v>12064638.300000001</v>
      </c>
      <c r="O125" s="512">
        <v>13995143.870000001</v>
      </c>
    </row>
    <row r="126" spans="2:15" ht="15.75" thickBot="1" x14ac:dyDescent="0.3">
      <c r="B126" s="107"/>
      <c r="C126" s="107">
        <f>C125/B125-1</f>
        <v>0.41157722984556178</v>
      </c>
      <c r="D126" s="107">
        <f t="shared" ref="D126:M126" si="36">D125/C125-1</f>
        <v>0.25354647567020305</v>
      </c>
      <c r="E126" s="107">
        <f t="shared" si="36"/>
        <v>0.17318989106161786</v>
      </c>
      <c r="F126" s="107">
        <f t="shared" si="36"/>
        <v>0.17297278205983124</v>
      </c>
      <c r="G126" s="107">
        <f t="shared" si="36"/>
        <v>7.2196651878494E-2</v>
      </c>
      <c r="H126" s="107">
        <f t="shared" si="36"/>
        <v>6.8094940062100484E-2</v>
      </c>
      <c r="I126" s="107">
        <f t="shared" si="36"/>
        <v>7.6783355341987214E-3</v>
      </c>
      <c r="J126" s="107">
        <f t="shared" si="36"/>
        <v>-4.081648140141525E-2</v>
      </c>
      <c r="K126" s="107">
        <f t="shared" si="36"/>
        <v>5.6177807766610188E-2</v>
      </c>
      <c r="L126" s="107">
        <f t="shared" si="36"/>
        <v>-1.3496480162250579E-2</v>
      </c>
      <c r="M126" s="107">
        <f t="shared" si="36"/>
        <v>-4.7228277135359598E-2</v>
      </c>
      <c r="N126" s="107">
        <f>N125/M125-1</f>
        <v>0.23018135751855051</v>
      </c>
      <c r="O126" s="320">
        <f t="shared" ref="O126" si="37">O125/N125-1</f>
        <v>0.16001354719436556</v>
      </c>
    </row>
    <row r="127" spans="2:15" ht="15.75" thickBot="1" x14ac:dyDescent="0.3">
      <c r="B127" s="970" t="s">
        <v>16</v>
      </c>
      <c r="C127" s="970"/>
      <c r="D127" s="970"/>
      <c r="E127" s="970"/>
      <c r="F127" s="970"/>
      <c r="G127" s="970"/>
      <c r="H127" s="970"/>
      <c r="I127" s="970"/>
      <c r="J127" s="970"/>
      <c r="K127" s="970"/>
      <c r="L127" s="970"/>
      <c r="M127" s="970"/>
      <c r="N127" s="970"/>
      <c r="O127" s="970"/>
    </row>
    <row r="128" spans="2:15" ht="15.75" customHeight="1" thickBot="1" x14ac:dyDescent="0.3">
      <c r="B128" s="511">
        <f>B125*0.6</f>
        <v>2199189.2999999998</v>
      </c>
      <c r="C128" s="115">
        <f t="shared" ref="C128:O128" si="38">C125*0.6</f>
        <v>3104325.54</v>
      </c>
      <c r="D128" s="115">
        <f t="shared" si="38"/>
        <v>3891416.34</v>
      </c>
      <c r="E128" s="115">
        <f t="shared" si="38"/>
        <v>4565370.3119999999</v>
      </c>
      <c r="F128" s="115">
        <f t="shared" si="38"/>
        <v>5355055.1159999995</v>
      </c>
      <c r="G128" s="115">
        <f t="shared" si="38"/>
        <v>5741672.1659999993</v>
      </c>
      <c r="H128" s="115">
        <f t="shared" si="38"/>
        <v>6132650.9879999999</v>
      </c>
      <c r="I128" s="115">
        <f t="shared" si="38"/>
        <v>6179739.54</v>
      </c>
      <c r="J128" s="115">
        <f t="shared" si="38"/>
        <v>5927504.3159999996</v>
      </c>
      <c r="K128" s="115">
        <f t="shared" si="38"/>
        <v>6260498.5139999995</v>
      </c>
      <c r="L128" s="115">
        <f t="shared" si="38"/>
        <v>6176003.8199999994</v>
      </c>
      <c r="M128" s="115">
        <f t="shared" si="38"/>
        <v>5884321.7999999998</v>
      </c>
      <c r="N128" s="115">
        <f t="shared" si="38"/>
        <v>7238782.9800000004</v>
      </c>
      <c r="O128" s="512">
        <f t="shared" si="38"/>
        <v>8397086.3220000006</v>
      </c>
    </row>
    <row r="129" spans="2:17" ht="15.75" thickBot="1" x14ac:dyDescent="0.3">
      <c r="B129" s="970" t="s">
        <v>17</v>
      </c>
      <c r="C129" s="970"/>
      <c r="D129" s="970"/>
      <c r="E129" s="970"/>
      <c r="F129" s="970"/>
      <c r="G129" s="970"/>
      <c r="H129" s="970"/>
      <c r="I129" s="970"/>
      <c r="J129" s="970"/>
      <c r="K129" s="970"/>
      <c r="L129" s="970"/>
      <c r="M129" s="970"/>
      <c r="N129" s="970"/>
      <c r="O129" s="970"/>
    </row>
    <row r="130" spans="2:17" ht="15.75" customHeight="1" thickBot="1" x14ac:dyDescent="0.3">
      <c r="B130" s="511">
        <f>B125*0.4</f>
        <v>1466126.2000000002</v>
      </c>
      <c r="C130" s="115">
        <f t="shared" ref="C130:O130" si="39">C125*0.4</f>
        <v>2069550.3600000003</v>
      </c>
      <c r="D130" s="115">
        <f t="shared" si="39"/>
        <v>2594277.5600000005</v>
      </c>
      <c r="E130" s="115">
        <f t="shared" si="39"/>
        <v>3043580.2080000001</v>
      </c>
      <c r="F130" s="115">
        <f t="shared" si="39"/>
        <v>3570036.7439999999</v>
      </c>
      <c r="G130" s="115">
        <f t="shared" si="39"/>
        <v>3827781.4440000001</v>
      </c>
      <c r="H130" s="115">
        <f t="shared" si="39"/>
        <v>4088433.9920000006</v>
      </c>
      <c r="I130" s="115">
        <f t="shared" si="39"/>
        <v>4119826.3600000003</v>
      </c>
      <c r="J130" s="115">
        <f t="shared" si="39"/>
        <v>3951669.5439999998</v>
      </c>
      <c r="K130" s="115">
        <f t="shared" si="39"/>
        <v>4173665.676</v>
      </c>
      <c r="L130" s="115">
        <f t="shared" si="39"/>
        <v>4117335.88</v>
      </c>
      <c r="M130" s="115">
        <f t="shared" si="39"/>
        <v>3922881.2</v>
      </c>
      <c r="N130" s="115">
        <f t="shared" si="39"/>
        <v>4825855.32</v>
      </c>
      <c r="O130" s="512">
        <f t="shared" si="39"/>
        <v>5598057.5480000004</v>
      </c>
    </row>
    <row r="131" spans="2:17" ht="15.75" thickBot="1" x14ac:dyDescent="0.3">
      <c r="B131" s="972" t="s">
        <v>20</v>
      </c>
      <c r="C131" s="972"/>
      <c r="D131" s="972"/>
      <c r="E131" s="972"/>
      <c r="F131" s="972"/>
      <c r="G131" s="972"/>
      <c r="H131" s="972"/>
      <c r="I131" s="972"/>
      <c r="J131" s="972"/>
      <c r="K131" s="972"/>
      <c r="L131" s="972"/>
      <c r="M131" s="972"/>
      <c r="N131" s="972"/>
      <c r="O131" s="972"/>
    </row>
    <row r="132" spans="2:17" ht="15.75" customHeight="1" x14ac:dyDescent="0.25">
      <c r="B132" s="317">
        <v>2011</v>
      </c>
      <c r="C132" s="122">
        <v>2012</v>
      </c>
      <c r="D132" s="122">
        <v>2013</v>
      </c>
      <c r="E132" s="122">
        <v>2014</v>
      </c>
      <c r="F132" s="122">
        <v>2015</v>
      </c>
      <c r="G132" s="122">
        <v>2016</v>
      </c>
      <c r="H132" s="122">
        <v>2017</v>
      </c>
      <c r="I132" s="122">
        <v>2018</v>
      </c>
      <c r="J132" s="122">
        <v>2019</v>
      </c>
      <c r="K132" s="122">
        <v>2020</v>
      </c>
      <c r="L132" s="122">
        <v>2021</v>
      </c>
      <c r="M132" s="122">
        <v>2022</v>
      </c>
      <c r="N132" s="122">
        <v>2023</v>
      </c>
      <c r="O132" s="318">
        <v>2024</v>
      </c>
    </row>
    <row r="133" spans="2:17" x14ac:dyDescent="0.25">
      <c r="B133" s="511">
        <v>22554568.199999999</v>
      </c>
      <c r="C133" s="115">
        <v>26826786.68</v>
      </c>
      <c r="D133" s="115">
        <v>30395325.366666667</v>
      </c>
      <c r="E133" s="115">
        <v>34049607.076666668</v>
      </c>
      <c r="F133" s="115">
        <v>38334790.783333331</v>
      </c>
      <c r="G133" s="115">
        <v>41616948.210000001</v>
      </c>
      <c r="H133" s="115">
        <v>44083117.759999998</v>
      </c>
      <c r="I133" s="115">
        <v>44444040.190000005</v>
      </c>
      <c r="J133" s="115">
        <v>43973837.729999997</v>
      </c>
      <c r="K133" s="115">
        <v>44756700.119999997</v>
      </c>
      <c r="L133" s="115">
        <v>43533748.969999999</v>
      </c>
      <c r="M133" s="115">
        <v>41489085.340000004</v>
      </c>
      <c r="N133" s="115">
        <v>54146223.5</v>
      </c>
      <c r="O133" s="512">
        <v>62315157.030000001</v>
      </c>
    </row>
    <row r="134" spans="2:17" ht="15.75" thickBot="1" x14ac:dyDescent="0.3">
      <c r="B134" s="107"/>
      <c r="C134" s="107">
        <f>C133/B133-1</f>
        <v>0.18941699269596302</v>
      </c>
      <c r="D134" s="107">
        <f t="shared" ref="D134:O134" si="40">D133/C133-1</f>
        <v>0.13302147324737534</v>
      </c>
      <c r="E134" s="107">
        <f t="shared" si="40"/>
        <v>0.12022512231461446</v>
      </c>
      <c r="F134" s="107">
        <f t="shared" si="40"/>
        <v>0.125851194024591</v>
      </c>
      <c r="G134" s="107">
        <f t="shared" si="40"/>
        <v>8.5618242844138326E-2</v>
      </c>
      <c r="H134" s="107">
        <f t="shared" si="40"/>
        <v>5.9258779321243127E-2</v>
      </c>
      <c r="I134" s="107">
        <f t="shared" si="40"/>
        <v>8.1873163319563513E-3</v>
      </c>
      <c r="J134" s="107">
        <f t="shared" si="40"/>
        <v>-1.0579651579601501E-2</v>
      </c>
      <c r="K134" s="107">
        <f t="shared" si="40"/>
        <v>1.7802912604689691E-2</v>
      </c>
      <c r="L134" s="107">
        <f t="shared" si="40"/>
        <v>-2.732442621375275E-2</v>
      </c>
      <c r="M134" s="107">
        <f t="shared" si="40"/>
        <v>-4.6967322557242119E-2</v>
      </c>
      <c r="N134" s="107">
        <f t="shared" si="40"/>
        <v>0.30507151594872917</v>
      </c>
      <c r="O134" s="320">
        <f t="shared" si="40"/>
        <v>0.15086802000143185</v>
      </c>
    </row>
    <row r="135" spans="2:17" ht="15.75" thickBot="1" x14ac:dyDescent="0.3">
      <c r="B135" s="970" t="s">
        <v>16</v>
      </c>
      <c r="C135" s="970"/>
      <c r="D135" s="970"/>
      <c r="E135" s="970"/>
      <c r="F135" s="970"/>
      <c r="G135" s="970"/>
      <c r="H135" s="970"/>
      <c r="I135" s="970"/>
      <c r="J135" s="970"/>
      <c r="K135" s="970"/>
      <c r="L135" s="970"/>
      <c r="M135" s="970"/>
      <c r="N135" s="970"/>
      <c r="O135" s="970"/>
    </row>
    <row r="136" spans="2:17" ht="15.75" customHeight="1" thickBot="1" x14ac:dyDescent="0.3">
      <c r="B136" s="511">
        <f>B133*0.6</f>
        <v>13532740.92</v>
      </c>
      <c r="C136" s="115">
        <f t="shared" ref="C136:O136" si="41">C133*0.6</f>
        <v>16096072.007999999</v>
      </c>
      <c r="D136" s="115">
        <f t="shared" si="41"/>
        <v>18237195.219999999</v>
      </c>
      <c r="E136" s="115">
        <f t="shared" si="41"/>
        <v>20429764.245999999</v>
      </c>
      <c r="F136" s="115">
        <f t="shared" si="41"/>
        <v>23000874.469999999</v>
      </c>
      <c r="G136" s="115">
        <f t="shared" si="41"/>
        <v>24970168.925999999</v>
      </c>
      <c r="H136" s="115">
        <f t="shared" si="41"/>
        <v>26449870.655999999</v>
      </c>
      <c r="I136" s="115">
        <f t="shared" si="41"/>
        <v>26666424.114000004</v>
      </c>
      <c r="J136" s="115">
        <f t="shared" si="41"/>
        <v>26384302.637999997</v>
      </c>
      <c r="K136" s="115">
        <f t="shared" si="41"/>
        <v>26854020.071999997</v>
      </c>
      <c r="L136" s="115">
        <f t="shared" si="41"/>
        <v>26120249.381999999</v>
      </c>
      <c r="M136" s="115">
        <f t="shared" si="41"/>
        <v>24893451.204</v>
      </c>
      <c r="N136" s="115">
        <f t="shared" si="41"/>
        <v>32487734.099999998</v>
      </c>
      <c r="O136" s="512">
        <f t="shared" si="41"/>
        <v>37389094.218000002</v>
      </c>
    </row>
    <row r="137" spans="2:17" ht="15.75" thickBot="1" x14ac:dyDescent="0.3">
      <c r="B137" s="970" t="s">
        <v>17</v>
      </c>
      <c r="C137" s="970"/>
      <c r="D137" s="970"/>
      <c r="E137" s="970"/>
      <c r="F137" s="970"/>
      <c r="G137" s="970"/>
      <c r="H137" s="970"/>
      <c r="I137" s="970"/>
      <c r="J137" s="970"/>
      <c r="K137" s="970"/>
      <c r="L137" s="970"/>
      <c r="M137" s="970"/>
      <c r="N137" s="970"/>
      <c r="O137" s="970"/>
    </row>
    <row r="138" spans="2:17" ht="15.75" customHeight="1" thickBot="1" x14ac:dyDescent="0.3">
      <c r="B138" s="511">
        <f>B133*0.4</f>
        <v>9021827.2799999993</v>
      </c>
      <c r="C138" s="115">
        <f t="shared" ref="C138:O138" si="42">C133*0.4</f>
        <v>10730714.672</v>
      </c>
      <c r="D138" s="115">
        <f t="shared" si="42"/>
        <v>12158130.146666668</v>
      </c>
      <c r="E138" s="115">
        <f t="shared" si="42"/>
        <v>13619842.830666669</v>
      </c>
      <c r="F138" s="115">
        <f t="shared" si="42"/>
        <v>15333916.313333333</v>
      </c>
      <c r="G138" s="115">
        <f t="shared" si="42"/>
        <v>16646779.284000002</v>
      </c>
      <c r="H138" s="115">
        <f t="shared" si="42"/>
        <v>17633247.103999998</v>
      </c>
      <c r="I138" s="115">
        <f t="shared" si="42"/>
        <v>17777616.076000001</v>
      </c>
      <c r="J138" s="115">
        <f t="shared" si="42"/>
        <v>17589535.092</v>
      </c>
      <c r="K138" s="115">
        <f t="shared" si="42"/>
        <v>17902680.048</v>
      </c>
      <c r="L138" s="115">
        <f t="shared" si="42"/>
        <v>17413499.588</v>
      </c>
      <c r="M138" s="115">
        <f t="shared" si="42"/>
        <v>16595634.136000002</v>
      </c>
      <c r="N138" s="115">
        <f t="shared" si="42"/>
        <v>21658489.400000002</v>
      </c>
      <c r="O138" s="512">
        <f t="shared" si="42"/>
        <v>24926062.812000003</v>
      </c>
    </row>
    <row r="139" spans="2:17" ht="15.75" thickBot="1" x14ac:dyDescent="0.3">
      <c r="B139" s="972" t="s">
        <v>21</v>
      </c>
      <c r="C139" s="972"/>
      <c r="D139" s="972"/>
      <c r="E139" s="972"/>
      <c r="F139" s="972"/>
      <c r="G139" s="972"/>
      <c r="H139" s="972"/>
      <c r="I139" s="972"/>
      <c r="J139" s="972"/>
      <c r="K139" s="972"/>
      <c r="L139" s="972"/>
      <c r="M139" s="972"/>
      <c r="N139" s="972"/>
      <c r="O139" s="972"/>
    </row>
    <row r="140" spans="2:17" ht="15.75" customHeight="1" x14ac:dyDescent="0.25">
      <c r="B140" s="317">
        <v>2011</v>
      </c>
      <c r="C140" s="122">
        <v>2012</v>
      </c>
      <c r="D140" s="122">
        <v>2013</v>
      </c>
      <c r="E140" s="122">
        <v>2014</v>
      </c>
      <c r="F140" s="122">
        <v>2015</v>
      </c>
      <c r="G140" s="122">
        <v>2016</v>
      </c>
      <c r="H140" s="122">
        <v>2017</v>
      </c>
      <c r="I140" s="122">
        <v>2018</v>
      </c>
      <c r="J140" s="122">
        <v>2019</v>
      </c>
      <c r="K140" s="122">
        <v>2020</v>
      </c>
      <c r="L140" s="122">
        <v>2021</v>
      </c>
      <c r="M140" s="122">
        <v>2022</v>
      </c>
      <c r="N140" s="122">
        <v>2023</v>
      </c>
      <c r="O140" s="318">
        <v>2024</v>
      </c>
    </row>
    <row r="141" spans="2:17" x14ac:dyDescent="0.25">
      <c r="B141" s="511">
        <v>14886846.34</v>
      </c>
      <c r="C141" s="115">
        <v>16926639.84</v>
      </c>
      <c r="D141" s="115">
        <v>19073341.710000001</v>
      </c>
      <c r="E141" s="115">
        <v>21736065.109999999</v>
      </c>
      <c r="F141" s="115">
        <v>24070393.640000001</v>
      </c>
      <c r="G141" s="115">
        <v>25427313.68</v>
      </c>
      <c r="H141" s="115">
        <v>25989181.899999999</v>
      </c>
      <c r="I141" s="115">
        <v>25185927.920000002</v>
      </c>
      <c r="J141" s="115">
        <v>24981897.879999999</v>
      </c>
      <c r="K141" s="115">
        <v>25752263.379999999</v>
      </c>
      <c r="L141" s="115">
        <v>25939898.280000001</v>
      </c>
      <c r="M141" s="115">
        <v>25750183.079999998</v>
      </c>
      <c r="N141" s="115">
        <v>30989189.050000001</v>
      </c>
      <c r="O141" s="512">
        <v>35668972.009999998</v>
      </c>
      <c r="Q141" s="90"/>
    </row>
    <row r="142" spans="2:17" ht="15.75" thickBot="1" x14ac:dyDescent="0.3">
      <c r="B142" s="107"/>
      <c r="C142" s="107">
        <f>C141/B141-1</f>
        <v>0.13701985319208987</v>
      </c>
      <c r="D142" s="107">
        <f t="shared" ref="D142:O142" si="43">D141/C141-1</f>
        <v>0.12682386405641166</v>
      </c>
      <c r="E142" s="107">
        <f t="shared" si="43"/>
        <v>0.13960445109647224</v>
      </c>
      <c r="F142" s="107">
        <f t="shared" si="43"/>
        <v>0.10739425550055315</v>
      </c>
      <c r="G142" s="107">
        <f t="shared" si="43"/>
        <v>5.6372989170608401E-2</v>
      </c>
      <c r="H142" s="107">
        <f t="shared" si="43"/>
        <v>2.2097034199957122E-2</v>
      </c>
      <c r="I142" s="107">
        <f t="shared" si="43"/>
        <v>-3.0907243755910474E-2</v>
      </c>
      <c r="J142" s="107">
        <f t="shared" si="43"/>
        <v>-8.1009538599522424E-3</v>
      </c>
      <c r="K142" s="107">
        <f t="shared" si="43"/>
        <v>3.0836948565734934E-2</v>
      </c>
      <c r="L142" s="107">
        <f t="shared" si="43"/>
        <v>7.286151793000295E-3</v>
      </c>
      <c r="M142" s="107">
        <f t="shared" si="43"/>
        <v>-7.3136447164203755E-3</v>
      </c>
      <c r="N142" s="107">
        <f t="shared" si="43"/>
        <v>0.20345509597829237</v>
      </c>
      <c r="O142" s="320">
        <f t="shared" si="43"/>
        <v>0.15101340510877281</v>
      </c>
      <c r="Q142" s="90"/>
    </row>
    <row r="143" spans="2:17" ht="15.75" thickBot="1" x14ac:dyDescent="0.3">
      <c r="B143" s="970" t="s">
        <v>16</v>
      </c>
      <c r="C143" s="970"/>
      <c r="D143" s="970"/>
      <c r="E143" s="970"/>
      <c r="F143" s="970"/>
      <c r="G143" s="970"/>
      <c r="H143" s="970"/>
      <c r="I143" s="970"/>
      <c r="J143" s="970"/>
      <c r="K143" s="970"/>
      <c r="L143" s="970"/>
      <c r="M143" s="970"/>
      <c r="N143" s="970"/>
      <c r="O143" s="970"/>
      <c r="Q143" s="90"/>
    </row>
    <row r="144" spans="2:17" ht="15.75" customHeight="1" thickBot="1" x14ac:dyDescent="0.3">
      <c r="B144" s="511">
        <f>B141*0.6</f>
        <v>8932107.8039999995</v>
      </c>
      <c r="C144" s="115">
        <f t="shared" ref="C144:O144" si="44">C141*0.6</f>
        <v>10155983.903999999</v>
      </c>
      <c r="D144" s="115">
        <f t="shared" si="44"/>
        <v>11444005.026000001</v>
      </c>
      <c r="E144" s="115">
        <f t="shared" si="44"/>
        <v>13041639.066</v>
      </c>
      <c r="F144" s="115">
        <f t="shared" si="44"/>
        <v>14442236.184</v>
      </c>
      <c r="G144" s="115">
        <f t="shared" si="44"/>
        <v>15256388.207999999</v>
      </c>
      <c r="H144" s="115">
        <f t="shared" si="44"/>
        <v>15593509.139999999</v>
      </c>
      <c r="I144" s="115">
        <f t="shared" si="44"/>
        <v>15111556.752</v>
      </c>
      <c r="J144" s="115">
        <f t="shared" si="44"/>
        <v>14989138.727999998</v>
      </c>
      <c r="K144" s="115">
        <f t="shared" si="44"/>
        <v>15451358.027999999</v>
      </c>
      <c r="L144" s="115">
        <f t="shared" si="44"/>
        <v>15563938.968</v>
      </c>
      <c r="M144" s="115">
        <f t="shared" si="44"/>
        <v>15450109.847999997</v>
      </c>
      <c r="N144" s="115">
        <f t="shared" si="44"/>
        <v>18593513.43</v>
      </c>
      <c r="O144" s="512">
        <f t="shared" si="44"/>
        <v>21401383.205999997</v>
      </c>
      <c r="Q144" s="90"/>
    </row>
    <row r="145" spans="2:17" ht="15.75" thickBot="1" x14ac:dyDescent="0.3">
      <c r="B145" s="970" t="s">
        <v>17</v>
      </c>
      <c r="C145" s="970"/>
      <c r="D145" s="970"/>
      <c r="E145" s="970"/>
      <c r="F145" s="970"/>
      <c r="G145" s="970"/>
      <c r="H145" s="970"/>
      <c r="I145" s="970"/>
      <c r="J145" s="970"/>
      <c r="K145" s="970"/>
      <c r="L145" s="970"/>
      <c r="M145" s="970"/>
      <c r="N145" s="970"/>
      <c r="O145" s="970"/>
      <c r="Q145" s="90"/>
    </row>
    <row r="146" spans="2:17" ht="15.75" customHeight="1" thickBot="1" x14ac:dyDescent="0.3">
      <c r="B146" s="511">
        <f>B141*0.4</f>
        <v>5954738.5360000003</v>
      </c>
      <c r="C146" s="115">
        <f t="shared" ref="C146:O146" si="45">C141*0.4</f>
        <v>6770655.9360000007</v>
      </c>
      <c r="D146" s="115">
        <f t="shared" si="45"/>
        <v>7629336.6840000004</v>
      </c>
      <c r="E146" s="115">
        <f t="shared" si="45"/>
        <v>8694426.0439999998</v>
      </c>
      <c r="F146" s="115">
        <f t="shared" si="45"/>
        <v>9628157.4560000002</v>
      </c>
      <c r="G146" s="115">
        <f t="shared" si="45"/>
        <v>10170925.472000001</v>
      </c>
      <c r="H146" s="115">
        <f t="shared" si="45"/>
        <v>10395672.76</v>
      </c>
      <c r="I146" s="115">
        <f t="shared" si="45"/>
        <v>10074371.168000001</v>
      </c>
      <c r="J146" s="115">
        <f t="shared" si="45"/>
        <v>9992759.1520000007</v>
      </c>
      <c r="K146" s="115">
        <f t="shared" si="45"/>
        <v>10300905.352</v>
      </c>
      <c r="L146" s="115">
        <f t="shared" si="45"/>
        <v>10375959.312000001</v>
      </c>
      <c r="M146" s="115">
        <f t="shared" si="45"/>
        <v>10300073.232000001</v>
      </c>
      <c r="N146" s="115">
        <f t="shared" si="45"/>
        <v>12395675.620000001</v>
      </c>
      <c r="O146" s="512">
        <f t="shared" si="45"/>
        <v>14267588.804</v>
      </c>
      <c r="Q146" s="90"/>
    </row>
    <row r="147" spans="2:17" ht="15.75" thickBot="1" x14ac:dyDescent="0.3">
      <c r="B147" s="972" t="s">
        <v>22</v>
      </c>
      <c r="C147" s="972"/>
      <c r="D147" s="972"/>
      <c r="E147" s="972"/>
      <c r="F147" s="972"/>
      <c r="G147" s="972"/>
      <c r="H147" s="972"/>
      <c r="I147" s="972"/>
      <c r="J147" s="972"/>
      <c r="K147" s="972"/>
      <c r="L147" s="972"/>
      <c r="M147" s="972"/>
      <c r="N147" s="972"/>
      <c r="O147" s="972"/>
    </row>
    <row r="148" spans="2:17" x14ac:dyDescent="0.25">
      <c r="B148" s="317">
        <v>2011</v>
      </c>
      <c r="C148" s="122">
        <v>2012</v>
      </c>
      <c r="D148" s="122">
        <v>2013</v>
      </c>
      <c r="E148" s="122">
        <v>2014</v>
      </c>
      <c r="F148" s="122">
        <v>2015</v>
      </c>
      <c r="G148" s="122">
        <v>2016</v>
      </c>
      <c r="H148" s="122">
        <v>2017</v>
      </c>
      <c r="I148" s="122">
        <v>2018</v>
      </c>
      <c r="J148" s="122">
        <v>2019</v>
      </c>
      <c r="K148" s="122">
        <v>2020</v>
      </c>
      <c r="L148" s="122">
        <v>2021</v>
      </c>
      <c r="M148" s="122">
        <v>2022</v>
      </c>
      <c r="N148" s="122">
        <v>2023</v>
      </c>
      <c r="O148" s="318">
        <v>2024</v>
      </c>
    </row>
    <row r="149" spans="2:17" x14ac:dyDescent="0.25">
      <c r="B149" s="511">
        <v>2714387.6</v>
      </c>
      <c r="C149" s="115">
        <v>3337014</v>
      </c>
      <c r="D149" s="115">
        <v>4093767.5</v>
      </c>
      <c r="E149" s="115">
        <v>5114072.2699999996</v>
      </c>
      <c r="F149" s="115">
        <v>5595180</v>
      </c>
      <c r="G149" s="115">
        <v>6101509.9000000004</v>
      </c>
      <c r="H149" s="115">
        <v>6325694.3099999996</v>
      </c>
      <c r="I149" s="115">
        <v>6406910.6699999999</v>
      </c>
      <c r="J149" s="115">
        <v>6176848.4199999999</v>
      </c>
      <c r="K149" s="115">
        <v>6349733.7999999998</v>
      </c>
      <c r="L149" s="115">
        <v>6107528.9000000004</v>
      </c>
      <c r="M149" s="115">
        <v>6147023.7999999998</v>
      </c>
      <c r="N149" s="115">
        <v>7995442.5999999996</v>
      </c>
      <c r="O149" s="512">
        <v>9194078.6999999993</v>
      </c>
    </row>
    <row r="150" spans="2:17" ht="15.75" thickBot="1" x14ac:dyDescent="0.3">
      <c r="B150" s="107"/>
      <c r="C150" s="107">
        <f>C149/B149-1</f>
        <v>0.2293800634809855</v>
      </c>
      <c r="D150" s="107">
        <f t="shared" ref="D150:O150" si="46">D149/C149-1</f>
        <v>0.22677564433352693</v>
      </c>
      <c r="E150" s="107">
        <f t="shared" si="46"/>
        <v>0.24923368755064845</v>
      </c>
      <c r="F150" s="107">
        <f t="shared" si="46"/>
        <v>9.4075270078262108E-2</v>
      </c>
      <c r="G150" s="107">
        <f t="shared" si="46"/>
        <v>9.0493943000940158E-2</v>
      </c>
      <c r="H150" s="107">
        <f t="shared" si="46"/>
        <v>3.6742447963576952E-2</v>
      </c>
      <c r="I150" s="107">
        <f t="shared" si="46"/>
        <v>1.2839121844950618E-2</v>
      </c>
      <c r="J150" s="107">
        <f t="shared" si="46"/>
        <v>-3.5908452895598075E-2</v>
      </c>
      <c r="K150" s="107">
        <f t="shared" si="46"/>
        <v>2.7989254105736938E-2</v>
      </c>
      <c r="L150" s="107">
        <f t="shared" si="46"/>
        <v>-3.8144102985860462E-2</v>
      </c>
      <c r="M150" s="107">
        <f t="shared" si="46"/>
        <v>6.4665924053177726E-3</v>
      </c>
      <c r="N150" s="107">
        <f t="shared" si="46"/>
        <v>0.30070142236963515</v>
      </c>
      <c r="O150" s="320">
        <f t="shared" si="46"/>
        <v>0.14991491527936174</v>
      </c>
    </row>
    <row r="151" spans="2:17" ht="15.75" thickBot="1" x14ac:dyDescent="0.3">
      <c r="B151" s="970" t="s">
        <v>16</v>
      </c>
      <c r="C151" s="970"/>
      <c r="D151" s="970"/>
      <c r="E151" s="970"/>
      <c r="F151" s="970"/>
      <c r="G151" s="970"/>
      <c r="H151" s="970"/>
      <c r="I151" s="970"/>
      <c r="J151" s="970"/>
      <c r="K151" s="970"/>
      <c r="L151" s="970"/>
      <c r="M151" s="970"/>
      <c r="N151" s="970"/>
      <c r="O151" s="970"/>
    </row>
    <row r="152" spans="2:17" ht="15.75" customHeight="1" thickBot="1" x14ac:dyDescent="0.3">
      <c r="B152" s="511">
        <f>B149*0.6</f>
        <v>1628632.56</v>
      </c>
      <c r="C152" s="115">
        <f t="shared" ref="C152:O152" si="47">C149*0.6</f>
        <v>2002208.4</v>
      </c>
      <c r="D152" s="115">
        <f t="shared" si="47"/>
        <v>2456260.5</v>
      </c>
      <c r="E152" s="115">
        <f t="shared" si="47"/>
        <v>3068443.3619999997</v>
      </c>
      <c r="F152" s="115">
        <f t="shared" si="47"/>
        <v>3357108</v>
      </c>
      <c r="G152" s="115">
        <f t="shared" si="47"/>
        <v>3660905.94</v>
      </c>
      <c r="H152" s="115">
        <f t="shared" si="47"/>
        <v>3795416.5859999997</v>
      </c>
      <c r="I152" s="115">
        <f t="shared" si="47"/>
        <v>3844146.4019999998</v>
      </c>
      <c r="J152" s="115">
        <f t="shared" si="47"/>
        <v>3706109.0519999997</v>
      </c>
      <c r="K152" s="115">
        <f t="shared" si="47"/>
        <v>3809840.28</v>
      </c>
      <c r="L152" s="115">
        <f t="shared" si="47"/>
        <v>3664517.3400000003</v>
      </c>
      <c r="M152" s="115">
        <f t="shared" si="47"/>
        <v>3688214.28</v>
      </c>
      <c r="N152" s="115">
        <f t="shared" si="47"/>
        <v>4797265.5599999996</v>
      </c>
      <c r="O152" s="512">
        <f t="shared" si="47"/>
        <v>5516447.2199999997</v>
      </c>
    </row>
    <row r="153" spans="2:17" ht="15.75" thickBot="1" x14ac:dyDescent="0.3">
      <c r="B153" s="970" t="s">
        <v>17</v>
      </c>
      <c r="C153" s="970"/>
      <c r="D153" s="970"/>
      <c r="E153" s="970"/>
      <c r="F153" s="970"/>
      <c r="G153" s="970"/>
      <c r="H153" s="970"/>
      <c r="I153" s="970"/>
      <c r="J153" s="970"/>
      <c r="K153" s="970"/>
      <c r="L153" s="970"/>
      <c r="M153" s="970"/>
      <c r="N153" s="970"/>
      <c r="O153" s="970"/>
    </row>
    <row r="154" spans="2:17" ht="15.75" customHeight="1" thickBot="1" x14ac:dyDescent="0.3">
      <c r="B154" s="511">
        <f>B149*0.4</f>
        <v>1085755.04</v>
      </c>
      <c r="C154" s="115">
        <f t="shared" ref="C154:O154" si="48">C149*0.4</f>
        <v>1334805.6000000001</v>
      </c>
      <c r="D154" s="115">
        <f t="shared" si="48"/>
        <v>1637507</v>
      </c>
      <c r="E154" s="115">
        <f t="shared" si="48"/>
        <v>2045628.9079999998</v>
      </c>
      <c r="F154" s="115">
        <f t="shared" si="48"/>
        <v>2238072</v>
      </c>
      <c r="G154" s="115">
        <f t="shared" si="48"/>
        <v>2440603.9600000004</v>
      </c>
      <c r="H154" s="115">
        <f t="shared" si="48"/>
        <v>2530277.7239999999</v>
      </c>
      <c r="I154" s="115">
        <f t="shared" si="48"/>
        <v>2562764.2680000002</v>
      </c>
      <c r="J154" s="115">
        <f t="shared" si="48"/>
        <v>2470739.3680000002</v>
      </c>
      <c r="K154" s="115">
        <f t="shared" si="48"/>
        <v>2539893.52</v>
      </c>
      <c r="L154" s="115">
        <f t="shared" si="48"/>
        <v>2443011.56</v>
      </c>
      <c r="M154" s="115">
        <f t="shared" si="48"/>
        <v>2458809.52</v>
      </c>
      <c r="N154" s="115">
        <f t="shared" si="48"/>
        <v>3198177.04</v>
      </c>
      <c r="O154" s="512">
        <f t="shared" si="48"/>
        <v>3677631.48</v>
      </c>
    </row>
    <row r="155" spans="2:17" ht="15.75" thickBot="1" x14ac:dyDescent="0.3">
      <c r="B155" s="972" t="s">
        <v>23</v>
      </c>
      <c r="C155" s="972"/>
      <c r="D155" s="972"/>
      <c r="E155" s="972"/>
      <c r="F155" s="972"/>
      <c r="G155" s="972"/>
      <c r="H155" s="972"/>
      <c r="I155" s="972"/>
      <c r="J155" s="972"/>
      <c r="K155" s="972"/>
      <c r="L155" s="972"/>
      <c r="M155" s="972"/>
      <c r="N155" s="972"/>
      <c r="O155" s="972"/>
    </row>
    <row r="156" spans="2:17" x14ac:dyDescent="0.25">
      <c r="B156" s="317">
        <v>2011</v>
      </c>
      <c r="C156" s="122">
        <v>2012</v>
      </c>
      <c r="D156" s="122">
        <v>2013</v>
      </c>
      <c r="E156" s="122">
        <v>2014</v>
      </c>
      <c r="F156" s="122">
        <v>2015</v>
      </c>
      <c r="G156" s="122">
        <v>2016</v>
      </c>
      <c r="H156" s="122">
        <v>2017</v>
      </c>
      <c r="I156" s="122">
        <v>2018</v>
      </c>
      <c r="J156" s="122">
        <v>2019</v>
      </c>
      <c r="K156" s="122">
        <v>2020</v>
      </c>
      <c r="L156" s="122">
        <v>2021</v>
      </c>
      <c r="M156" s="122">
        <v>2022</v>
      </c>
      <c r="N156" s="122">
        <v>2023</v>
      </c>
      <c r="O156" s="318">
        <v>2024</v>
      </c>
    </row>
    <row r="157" spans="2:17" x14ac:dyDescent="0.25">
      <c r="B157" s="511">
        <v>11099772.390000001</v>
      </c>
      <c r="C157" s="115">
        <v>14358258.15</v>
      </c>
      <c r="D157" s="115">
        <v>18688801.079999998</v>
      </c>
      <c r="E157" s="115">
        <v>23114063.02</v>
      </c>
      <c r="F157" s="115">
        <v>26348194.600000001</v>
      </c>
      <c r="G157" s="115">
        <v>28939422.440000001</v>
      </c>
      <c r="H157" s="115">
        <v>31019402.390000001</v>
      </c>
      <c r="I157" s="115">
        <v>30406580.510000002</v>
      </c>
      <c r="J157" s="115">
        <v>30967363.09</v>
      </c>
      <c r="K157" s="115">
        <v>31710127.559999999</v>
      </c>
      <c r="L157" s="115">
        <v>30754077.190000001</v>
      </c>
      <c r="M157" s="115">
        <v>29317961.629999999</v>
      </c>
      <c r="N157" s="115">
        <v>35497539.729999997</v>
      </c>
      <c r="O157" s="512">
        <v>40567312.939999998</v>
      </c>
    </row>
    <row r="158" spans="2:17" ht="15.75" thickBot="1" x14ac:dyDescent="0.3">
      <c r="B158" s="107"/>
      <c r="C158" s="107">
        <f>C157/B157-1</f>
        <v>0.2935632953100582</v>
      </c>
      <c r="D158" s="107">
        <f t="shared" ref="D158:O158" si="49">D157/C157-1</f>
        <v>0.30160642640346991</v>
      </c>
      <c r="E158" s="107">
        <f t="shared" si="49"/>
        <v>0.2367868287032997</v>
      </c>
      <c r="F158" s="107">
        <f t="shared" si="49"/>
        <v>0.13992051406979344</v>
      </c>
      <c r="G158" s="107">
        <f t="shared" si="49"/>
        <v>9.8345555714090649E-2</v>
      </c>
      <c r="H158" s="107">
        <f t="shared" si="49"/>
        <v>7.1873581938700193E-2</v>
      </c>
      <c r="I158" s="107">
        <f t="shared" si="49"/>
        <v>-1.9756082734771141E-2</v>
      </c>
      <c r="J158" s="107">
        <f t="shared" si="49"/>
        <v>1.8442803189117951E-2</v>
      </c>
      <c r="K158" s="107">
        <f t="shared" si="49"/>
        <v>2.3985396103675782E-2</v>
      </c>
      <c r="L158" s="107">
        <f t="shared" si="49"/>
        <v>-3.0149685402274584E-2</v>
      </c>
      <c r="M158" s="107">
        <f t="shared" si="49"/>
        <v>-4.6696753445977901E-2</v>
      </c>
      <c r="N158" s="107">
        <f t="shared" si="49"/>
        <v>0.21077789029086724</v>
      </c>
      <c r="O158" s="320">
        <f t="shared" si="49"/>
        <v>0.14282041089499486</v>
      </c>
    </row>
    <row r="159" spans="2:17" ht="15.75" thickBot="1" x14ac:dyDescent="0.3">
      <c r="B159" s="970" t="s">
        <v>16</v>
      </c>
      <c r="C159" s="970"/>
      <c r="D159" s="970"/>
      <c r="E159" s="970"/>
      <c r="F159" s="970"/>
      <c r="G159" s="970"/>
      <c r="H159" s="970"/>
      <c r="I159" s="970"/>
      <c r="J159" s="970"/>
      <c r="K159" s="970"/>
      <c r="L159" s="970"/>
      <c r="M159" s="970"/>
      <c r="N159" s="970"/>
      <c r="O159" s="970"/>
    </row>
    <row r="160" spans="2:17" ht="15.75" customHeight="1" thickBot="1" x14ac:dyDescent="0.3">
      <c r="B160" s="511">
        <f>B157*0.6</f>
        <v>6659863.4340000004</v>
      </c>
      <c r="C160" s="115">
        <f t="shared" ref="C160:O160" si="50">C157*0.6</f>
        <v>8614954.8900000006</v>
      </c>
      <c r="D160" s="115">
        <f t="shared" si="50"/>
        <v>11213280.647999998</v>
      </c>
      <c r="E160" s="115">
        <f t="shared" si="50"/>
        <v>13868437.811999999</v>
      </c>
      <c r="F160" s="115">
        <f t="shared" si="50"/>
        <v>15808916.76</v>
      </c>
      <c r="G160" s="115">
        <f t="shared" si="50"/>
        <v>17363653.464000002</v>
      </c>
      <c r="H160" s="115">
        <f t="shared" si="50"/>
        <v>18611641.434</v>
      </c>
      <c r="I160" s="115">
        <f t="shared" si="50"/>
        <v>18243948.306000002</v>
      </c>
      <c r="J160" s="115">
        <f t="shared" si="50"/>
        <v>18580417.853999998</v>
      </c>
      <c r="K160" s="115">
        <f t="shared" si="50"/>
        <v>19026076.535999998</v>
      </c>
      <c r="L160" s="115">
        <f t="shared" si="50"/>
        <v>18452446.313999999</v>
      </c>
      <c r="M160" s="115">
        <f t="shared" si="50"/>
        <v>17590776.978</v>
      </c>
      <c r="N160" s="115">
        <f t="shared" si="50"/>
        <v>21298523.837999996</v>
      </c>
      <c r="O160" s="512">
        <f t="shared" si="50"/>
        <v>24340387.763999999</v>
      </c>
      <c r="Q160" s="91"/>
    </row>
    <row r="161" spans="2:15" ht="15.75" thickBot="1" x14ac:dyDescent="0.3">
      <c r="B161" s="970" t="s">
        <v>17</v>
      </c>
      <c r="C161" s="970"/>
      <c r="D161" s="970"/>
      <c r="E161" s="970"/>
      <c r="F161" s="970"/>
      <c r="G161" s="970"/>
      <c r="H161" s="970"/>
      <c r="I161" s="970"/>
      <c r="J161" s="970"/>
      <c r="K161" s="970"/>
      <c r="L161" s="970"/>
      <c r="M161" s="970"/>
      <c r="N161" s="970"/>
      <c r="O161" s="970"/>
    </row>
    <row r="162" spans="2:15" ht="15.75" customHeight="1" thickBot="1" x14ac:dyDescent="0.3">
      <c r="B162" s="511">
        <f>B157*0.4</f>
        <v>4439908.9560000002</v>
      </c>
      <c r="C162" s="115">
        <f t="shared" ref="C162:O162" si="51">C157*0.4</f>
        <v>5743303.2600000007</v>
      </c>
      <c r="D162" s="115">
        <f t="shared" si="51"/>
        <v>7475520.432</v>
      </c>
      <c r="E162" s="115">
        <f t="shared" si="51"/>
        <v>9245625.2080000006</v>
      </c>
      <c r="F162" s="115">
        <f t="shared" si="51"/>
        <v>10539277.840000002</v>
      </c>
      <c r="G162" s="115">
        <f t="shared" si="51"/>
        <v>11575768.976000002</v>
      </c>
      <c r="H162" s="115">
        <f t="shared" si="51"/>
        <v>12407760.956</v>
      </c>
      <c r="I162" s="115">
        <f t="shared" si="51"/>
        <v>12162632.204000002</v>
      </c>
      <c r="J162" s="115">
        <f t="shared" si="51"/>
        <v>12386945.236000001</v>
      </c>
      <c r="K162" s="115">
        <f t="shared" si="51"/>
        <v>12684051.024</v>
      </c>
      <c r="L162" s="115">
        <f t="shared" si="51"/>
        <v>12301630.876000002</v>
      </c>
      <c r="M162" s="115">
        <f t="shared" si="51"/>
        <v>11727184.652000001</v>
      </c>
      <c r="N162" s="115">
        <f t="shared" si="51"/>
        <v>14199015.891999999</v>
      </c>
      <c r="O162" s="512">
        <f t="shared" si="51"/>
        <v>16226925.175999999</v>
      </c>
    </row>
    <row r="163" spans="2:15" ht="15.75" thickBot="1" x14ac:dyDescent="0.3">
      <c r="B163" s="972" t="s">
        <v>24</v>
      </c>
      <c r="C163" s="972"/>
      <c r="D163" s="972"/>
      <c r="E163" s="972"/>
      <c r="F163" s="972"/>
      <c r="G163" s="972"/>
      <c r="H163" s="972"/>
      <c r="I163" s="972"/>
      <c r="J163" s="972"/>
      <c r="K163" s="972"/>
      <c r="L163" s="972"/>
      <c r="M163" s="972"/>
      <c r="N163" s="972"/>
      <c r="O163" s="972"/>
    </row>
    <row r="164" spans="2:15" x14ac:dyDescent="0.25">
      <c r="B164" s="317">
        <v>2011</v>
      </c>
      <c r="C164" s="122">
        <v>2012</v>
      </c>
      <c r="D164" s="122">
        <v>2013</v>
      </c>
      <c r="E164" s="122">
        <v>2014</v>
      </c>
      <c r="F164" s="122">
        <v>2015</v>
      </c>
      <c r="G164" s="122">
        <v>2016</v>
      </c>
      <c r="H164" s="122">
        <v>2017</v>
      </c>
      <c r="I164" s="122">
        <v>2018</v>
      </c>
      <c r="J164" s="122">
        <v>2019</v>
      </c>
      <c r="K164" s="122">
        <v>2020</v>
      </c>
      <c r="L164" s="122">
        <v>2021</v>
      </c>
      <c r="M164" s="122">
        <v>2022</v>
      </c>
      <c r="N164" s="122">
        <v>2023</v>
      </c>
      <c r="O164" s="318">
        <v>2024</v>
      </c>
    </row>
    <row r="165" spans="2:15" x14ac:dyDescent="0.25">
      <c r="B165" s="511">
        <v>3329789.79</v>
      </c>
      <c r="C165" s="115">
        <v>3911535.09</v>
      </c>
      <c r="D165" s="115">
        <v>4885382.42</v>
      </c>
      <c r="E165" s="115">
        <v>5966242.3300000001</v>
      </c>
      <c r="F165" s="115">
        <v>6526992.7800000003</v>
      </c>
      <c r="G165" s="115">
        <v>7091568.79</v>
      </c>
      <c r="H165" s="115">
        <v>7608527.1699999999</v>
      </c>
      <c r="I165" s="115">
        <v>7375371.8899999997</v>
      </c>
      <c r="J165" s="115">
        <v>7464969.5</v>
      </c>
      <c r="K165" s="115">
        <v>7867276.5</v>
      </c>
      <c r="L165" s="115">
        <v>7797685.4000000004</v>
      </c>
      <c r="M165" s="115">
        <v>7634030.25</v>
      </c>
      <c r="N165" s="115">
        <v>9781483.9000000004</v>
      </c>
      <c r="O165" s="512">
        <v>11222410.199999999</v>
      </c>
    </row>
    <row r="166" spans="2:15" ht="15.75" thickBot="1" x14ac:dyDescent="0.3">
      <c r="B166" s="107"/>
      <c r="C166" s="107">
        <f>C165/B165-1</f>
        <v>0.17470931701066927</v>
      </c>
      <c r="D166" s="107">
        <f t="shared" ref="D166:O166" si="52">D165/C165-1</f>
        <v>0.24896806690797191</v>
      </c>
      <c r="E166" s="107">
        <f t="shared" si="52"/>
        <v>0.22124366468735945</v>
      </c>
      <c r="F166" s="107">
        <f t="shared" si="52"/>
        <v>9.3987206516970234E-2</v>
      </c>
      <c r="G166" s="107">
        <f t="shared" si="52"/>
        <v>8.6498641722107195E-2</v>
      </c>
      <c r="H166" s="107">
        <f t="shared" si="52"/>
        <v>7.2897604931785542E-2</v>
      </c>
      <c r="I166" s="107">
        <f t="shared" si="52"/>
        <v>-3.0643943931661144E-2</v>
      </c>
      <c r="J166" s="107">
        <f t="shared" si="52"/>
        <v>1.2148215891524483E-2</v>
      </c>
      <c r="K166" s="107">
        <f t="shared" si="52"/>
        <v>5.389265153729017E-2</v>
      </c>
      <c r="L166" s="107">
        <f t="shared" si="52"/>
        <v>-8.8456405466363908E-3</v>
      </c>
      <c r="M166" s="107">
        <f t="shared" si="52"/>
        <v>-2.0987657439988538E-2</v>
      </c>
      <c r="N166" s="107">
        <f t="shared" si="52"/>
        <v>0.28130012322128284</v>
      </c>
      <c r="O166" s="320">
        <f t="shared" si="52"/>
        <v>0.14731162620428173</v>
      </c>
    </row>
    <row r="167" spans="2:15" ht="15.75" thickBot="1" x14ac:dyDescent="0.3">
      <c r="B167" s="970" t="s">
        <v>16</v>
      </c>
      <c r="C167" s="970"/>
      <c r="D167" s="970"/>
      <c r="E167" s="970"/>
      <c r="F167" s="970"/>
      <c r="G167" s="970"/>
      <c r="H167" s="970"/>
      <c r="I167" s="970"/>
      <c r="J167" s="970"/>
      <c r="K167" s="970"/>
      <c r="L167" s="970"/>
      <c r="M167" s="970"/>
      <c r="N167" s="970"/>
      <c r="O167" s="970"/>
    </row>
    <row r="168" spans="2:15" ht="15.75" customHeight="1" thickBot="1" x14ac:dyDescent="0.3">
      <c r="B168" s="511">
        <f>B165*0.6</f>
        <v>1997873.8739999998</v>
      </c>
      <c r="C168" s="115">
        <f t="shared" ref="C168:O168" si="53">C165*0.6</f>
        <v>2346921.054</v>
      </c>
      <c r="D168" s="115">
        <f t="shared" si="53"/>
        <v>2931229.452</v>
      </c>
      <c r="E168" s="115">
        <f t="shared" si="53"/>
        <v>3579745.398</v>
      </c>
      <c r="F168" s="115">
        <f t="shared" si="53"/>
        <v>3916195.6680000001</v>
      </c>
      <c r="G168" s="115">
        <f t="shared" si="53"/>
        <v>4254941.2740000002</v>
      </c>
      <c r="H168" s="115">
        <f t="shared" si="53"/>
        <v>4565116.3020000001</v>
      </c>
      <c r="I168" s="115">
        <f t="shared" si="53"/>
        <v>4425223.1339999996</v>
      </c>
      <c r="J168" s="115">
        <f t="shared" si="53"/>
        <v>4478981.7</v>
      </c>
      <c r="K168" s="115">
        <f t="shared" si="53"/>
        <v>4720365.8999999994</v>
      </c>
      <c r="L168" s="115">
        <f t="shared" si="53"/>
        <v>4678611.24</v>
      </c>
      <c r="M168" s="115">
        <f t="shared" si="53"/>
        <v>4580418.1499999994</v>
      </c>
      <c r="N168" s="115">
        <f t="shared" si="53"/>
        <v>5868890.3399999999</v>
      </c>
      <c r="O168" s="512">
        <f t="shared" si="53"/>
        <v>6733446.1199999992</v>
      </c>
    </row>
    <row r="169" spans="2:15" ht="15.75" thickBot="1" x14ac:dyDescent="0.3">
      <c r="B169" s="970" t="s">
        <v>17</v>
      </c>
      <c r="C169" s="970"/>
      <c r="D169" s="970"/>
      <c r="E169" s="970"/>
      <c r="F169" s="970"/>
      <c r="G169" s="970"/>
      <c r="H169" s="970"/>
      <c r="I169" s="970"/>
      <c r="J169" s="970"/>
      <c r="K169" s="970"/>
      <c r="L169" s="970"/>
      <c r="M169" s="970"/>
      <c r="N169" s="970"/>
      <c r="O169" s="970"/>
    </row>
    <row r="170" spans="2:15" ht="15.75" customHeight="1" thickBot="1" x14ac:dyDescent="0.3">
      <c r="B170" s="511">
        <f>B165*0.4</f>
        <v>1331915.9160000002</v>
      </c>
      <c r="C170" s="115">
        <f t="shared" ref="C170:O170" si="54">C165*0.4</f>
        <v>1564614.0360000001</v>
      </c>
      <c r="D170" s="115">
        <f t="shared" si="54"/>
        <v>1954152.9680000001</v>
      </c>
      <c r="E170" s="115">
        <f t="shared" si="54"/>
        <v>2386496.932</v>
      </c>
      <c r="F170" s="115">
        <f t="shared" si="54"/>
        <v>2610797.1120000002</v>
      </c>
      <c r="G170" s="115">
        <f t="shared" si="54"/>
        <v>2836627.5160000003</v>
      </c>
      <c r="H170" s="115">
        <f t="shared" si="54"/>
        <v>3043410.8680000002</v>
      </c>
      <c r="I170" s="115">
        <f t="shared" si="54"/>
        <v>2950148.7560000001</v>
      </c>
      <c r="J170" s="115">
        <f t="shared" si="54"/>
        <v>2985987.8000000003</v>
      </c>
      <c r="K170" s="115">
        <f t="shared" si="54"/>
        <v>3146910.6</v>
      </c>
      <c r="L170" s="115">
        <f t="shared" si="54"/>
        <v>3119074.16</v>
      </c>
      <c r="M170" s="115">
        <f t="shared" si="54"/>
        <v>3053612.1</v>
      </c>
      <c r="N170" s="115">
        <f t="shared" si="54"/>
        <v>3912593.5600000005</v>
      </c>
      <c r="O170" s="512">
        <f t="shared" si="54"/>
        <v>4488964.08</v>
      </c>
    </row>
    <row r="171" spans="2:15" ht="15.75" thickBot="1" x14ac:dyDescent="0.3">
      <c r="B171" s="972" t="s">
        <v>25</v>
      </c>
      <c r="C171" s="972"/>
      <c r="D171" s="972"/>
      <c r="E171" s="972"/>
      <c r="F171" s="972"/>
      <c r="G171" s="972"/>
      <c r="H171" s="972"/>
      <c r="I171" s="972"/>
      <c r="J171" s="972"/>
      <c r="K171" s="972"/>
      <c r="L171" s="972"/>
      <c r="M171" s="972"/>
      <c r="N171" s="972"/>
      <c r="O171" s="972"/>
    </row>
    <row r="172" spans="2:15" x14ac:dyDescent="0.25">
      <c r="B172" s="317">
        <v>2011</v>
      </c>
      <c r="C172" s="122">
        <v>2012</v>
      </c>
      <c r="D172" s="122">
        <v>2013</v>
      </c>
      <c r="E172" s="122">
        <v>2014</v>
      </c>
      <c r="F172" s="122">
        <v>2015</v>
      </c>
      <c r="G172" s="122">
        <v>2016</v>
      </c>
      <c r="H172" s="122">
        <v>2017</v>
      </c>
      <c r="I172" s="122">
        <v>2018</v>
      </c>
      <c r="J172" s="122">
        <v>2019</v>
      </c>
      <c r="K172" s="122">
        <v>2020</v>
      </c>
      <c r="L172" s="122">
        <v>2021</v>
      </c>
      <c r="M172" s="122">
        <v>2022</v>
      </c>
      <c r="N172" s="122">
        <v>2023</v>
      </c>
      <c r="O172" s="318">
        <v>2024</v>
      </c>
    </row>
    <row r="173" spans="2:15" x14ac:dyDescent="0.25">
      <c r="B173" s="511">
        <v>3778806.22</v>
      </c>
      <c r="C173" s="115">
        <v>4539609.2300000004</v>
      </c>
      <c r="D173" s="115">
        <v>5455679.54</v>
      </c>
      <c r="E173" s="115">
        <v>6407189.6799999997</v>
      </c>
      <c r="F173" s="115">
        <v>7473919.1699999999</v>
      </c>
      <c r="G173" s="115">
        <v>8292617.6200000001</v>
      </c>
      <c r="H173" s="115">
        <v>8804092</v>
      </c>
      <c r="I173" s="115">
        <v>9513859.5</v>
      </c>
      <c r="J173" s="115">
        <v>9966138.0999999996</v>
      </c>
      <c r="K173" s="115">
        <v>10484845.1</v>
      </c>
      <c r="L173" s="115">
        <v>10639097.4</v>
      </c>
      <c r="M173" s="115">
        <v>11003921.5</v>
      </c>
      <c r="N173" s="115">
        <v>14201420.9</v>
      </c>
      <c r="O173" s="512">
        <v>16598338.6</v>
      </c>
    </row>
    <row r="174" spans="2:15" ht="15.75" thickBot="1" x14ac:dyDescent="0.3">
      <c r="B174" s="107"/>
      <c r="C174" s="107">
        <f>C173/B173-1</f>
        <v>0.20133422189614159</v>
      </c>
      <c r="D174" s="107">
        <f t="shared" ref="D174:O174" si="55">D173/C173-1</f>
        <v>0.20179497035695282</v>
      </c>
      <c r="E174" s="107">
        <f t="shared" si="55"/>
        <v>0.17440726366417025</v>
      </c>
      <c r="F174" s="107">
        <f t="shared" si="55"/>
        <v>0.16648945064476384</v>
      </c>
      <c r="G174" s="107">
        <f t="shared" si="55"/>
        <v>0.1095407150355896</v>
      </c>
      <c r="H174" s="107">
        <f t="shared" si="55"/>
        <v>6.1678278613309434E-2</v>
      </c>
      <c r="I174" s="107">
        <f t="shared" si="55"/>
        <v>8.0617910398937287E-2</v>
      </c>
      <c r="J174" s="107">
        <f t="shared" si="55"/>
        <v>4.753891940489563E-2</v>
      </c>
      <c r="K174" s="107">
        <f t="shared" si="55"/>
        <v>5.2046940830571042E-2</v>
      </c>
      <c r="L174" s="107">
        <f t="shared" si="55"/>
        <v>1.4711929315960992E-2</v>
      </c>
      <c r="M174" s="107">
        <f t="shared" si="55"/>
        <v>3.4290888247719087E-2</v>
      </c>
      <c r="N174" s="107">
        <f t="shared" si="55"/>
        <v>0.29057817251786111</v>
      </c>
      <c r="O174" s="320">
        <f t="shared" si="55"/>
        <v>0.16878013241618661</v>
      </c>
    </row>
    <row r="175" spans="2:15" ht="15.75" thickBot="1" x14ac:dyDescent="0.3">
      <c r="B175" s="970" t="s">
        <v>16</v>
      </c>
      <c r="C175" s="970"/>
      <c r="D175" s="970"/>
      <c r="E175" s="970"/>
      <c r="F175" s="970"/>
      <c r="G175" s="970"/>
      <c r="H175" s="970"/>
      <c r="I175" s="970"/>
      <c r="J175" s="970"/>
      <c r="K175" s="970"/>
      <c r="L175" s="970"/>
      <c r="M175" s="970"/>
      <c r="N175" s="970"/>
      <c r="O175" s="970"/>
    </row>
    <row r="176" spans="2:15" ht="15.75" customHeight="1" thickBot="1" x14ac:dyDescent="0.3">
      <c r="B176" s="511">
        <f>B173*0.6</f>
        <v>2267283.7319999998</v>
      </c>
      <c r="C176" s="115">
        <f t="shared" ref="C176:O176" si="56">C173*0.6</f>
        <v>2723765.5380000002</v>
      </c>
      <c r="D176" s="115">
        <f t="shared" si="56"/>
        <v>3273407.7239999999</v>
      </c>
      <c r="E176" s="115">
        <f t="shared" si="56"/>
        <v>3844313.8079999997</v>
      </c>
      <c r="F176" s="115">
        <f t="shared" si="56"/>
        <v>4484351.5019999994</v>
      </c>
      <c r="G176" s="115">
        <f t="shared" si="56"/>
        <v>4975570.5719999997</v>
      </c>
      <c r="H176" s="115">
        <f t="shared" si="56"/>
        <v>5282455.2</v>
      </c>
      <c r="I176" s="115">
        <f t="shared" si="56"/>
        <v>5708315.7000000002</v>
      </c>
      <c r="J176" s="115">
        <f t="shared" si="56"/>
        <v>5979682.8599999994</v>
      </c>
      <c r="K176" s="115">
        <f t="shared" si="56"/>
        <v>6290907.0599999996</v>
      </c>
      <c r="L176" s="115">
        <f t="shared" si="56"/>
        <v>6383458.4400000004</v>
      </c>
      <c r="M176" s="115">
        <f t="shared" si="56"/>
        <v>6602352.8999999994</v>
      </c>
      <c r="N176" s="115">
        <f t="shared" si="56"/>
        <v>8520852.5399999991</v>
      </c>
      <c r="O176" s="512">
        <f t="shared" si="56"/>
        <v>9959003.1600000001</v>
      </c>
    </row>
    <row r="177" spans="2:17" ht="15.75" thickBot="1" x14ac:dyDescent="0.3">
      <c r="B177" s="970" t="s">
        <v>17</v>
      </c>
      <c r="C177" s="970"/>
      <c r="D177" s="970"/>
      <c r="E177" s="970"/>
      <c r="F177" s="970"/>
      <c r="G177" s="970"/>
      <c r="H177" s="970"/>
      <c r="I177" s="970"/>
      <c r="J177" s="970"/>
      <c r="K177" s="970"/>
      <c r="L177" s="970"/>
      <c r="M177" s="970"/>
      <c r="N177" s="970"/>
      <c r="O177" s="970"/>
    </row>
    <row r="178" spans="2:17" ht="15.75" customHeight="1" thickBot="1" x14ac:dyDescent="0.3">
      <c r="B178" s="513">
        <f>B173*0.4</f>
        <v>1511522.4880000001</v>
      </c>
      <c r="C178" s="119">
        <f t="shared" ref="C178:O178" si="57">C173*0.4</f>
        <v>1815843.6920000003</v>
      </c>
      <c r="D178" s="119">
        <f t="shared" si="57"/>
        <v>2182271.8160000001</v>
      </c>
      <c r="E178" s="119">
        <f t="shared" si="57"/>
        <v>2562875.872</v>
      </c>
      <c r="F178" s="119">
        <f t="shared" si="57"/>
        <v>2989567.6680000001</v>
      </c>
      <c r="G178" s="119">
        <f t="shared" si="57"/>
        <v>3317047.0480000004</v>
      </c>
      <c r="H178" s="119">
        <f t="shared" si="57"/>
        <v>3521636.8000000003</v>
      </c>
      <c r="I178" s="119">
        <f t="shared" si="57"/>
        <v>3805543.8000000003</v>
      </c>
      <c r="J178" s="119">
        <f t="shared" si="57"/>
        <v>3986455.24</v>
      </c>
      <c r="K178" s="119">
        <f t="shared" si="57"/>
        <v>4193938.04</v>
      </c>
      <c r="L178" s="119">
        <f t="shared" si="57"/>
        <v>4255638.96</v>
      </c>
      <c r="M178" s="119">
        <f t="shared" si="57"/>
        <v>4401568.6000000006</v>
      </c>
      <c r="N178" s="119">
        <f t="shared" si="57"/>
        <v>5680568.3600000003</v>
      </c>
      <c r="O178" s="514">
        <f t="shared" si="57"/>
        <v>6639335.4400000004</v>
      </c>
    </row>
    <row r="179" spans="2:17" ht="15.75" thickBot="1" x14ac:dyDescent="0.3">
      <c r="B179" s="972" t="s">
        <v>26</v>
      </c>
      <c r="C179" s="972"/>
      <c r="D179" s="972"/>
      <c r="E179" s="972"/>
      <c r="F179" s="972"/>
      <c r="G179" s="972"/>
      <c r="H179" s="972"/>
      <c r="I179" s="972"/>
      <c r="J179" s="972"/>
      <c r="K179" s="972"/>
      <c r="L179" s="972"/>
      <c r="M179" s="972"/>
      <c r="N179" s="972"/>
      <c r="O179" s="972"/>
    </row>
    <row r="180" spans="2:17" x14ac:dyDescent="0.25">
      <c r="B180" s="317">
        <v>2011</v>
      </c>
      <c r="C180" s="122">
        <v>2012</v>
      </c>
      <c r="D180" s="122">
        <v>2013</v>
      </c>
      <c r="E180" s="122">
        <v>2014</v>
      </c>
      <c r="F180" s="122">
        <v>2015</v>
      </c>
      <c r="G180" s="122">
        <v>2016</v>
      </c>
      <c r="H180" s="122">
        <v>2017</v>
      </c>
      <c r="I180" s="122">
        <v>2018</v>
      </c>
      <c r="J180" s="122">
        <v>2019</v>
      </c>
      <c r="K180" s="122">
        <v>2020</v>
      </c>
      <c r="L180" s="122">
        <v>2021</v>
      </c>
      <c r="M180" s="122">
        <v>2022</v>
      </c>
      <c r="N180" s="122">
        <v>2023</v>
      </c>
      <c r="O180" s="318">
        <v>2024</v>
      </c>
    </row>
    <row r="181" spans="2:17" x14ac:dyDescent="0.25">
      <c r="B181" s="511">
        <v>7305253.4500000002</v>
      </c>
      <c r="C181" s="115">
        <v>9309188.3599999994</v>
      </c>
      <c r="D181" s="115">
        <v>10679402.02</v>
      </c>
      <c r="E181" s="115">
        <v>12358076.74</v>
      </c>
      <c r="F181" s="115">
        <v>13797811.720000001</v>
      </c>
      <c r="G181" s="115">
        <v>14840774.720000001</v>
      </c>
      <c r="H181" s="115">
        <v>15874983.5</v>
      </c>
      <c r="I181" s="115">
        <v>15362098.560000001</v>
      </c>
      <c r="J181" s="115">
        <v>14461952.32</v>
      </c>
      <c r="K181" s="115">
        <v>13801235.6</v>
      </c>
      <c r="L181" s="115">
        <v>13212108.560000001</v>
      </c>
      <c r="M181" s="115">
        <v>12288700.560000001</v>
      </c>
      <c r="N181" s="115">
        <v>14510267.75</v>
      </c>
      <c r="O181" s="512">
        <v>15760755.580000002</v>
      </c>
    </row>
    <row r="182" spans="2:17" ht="15.75" thickBot="1" x14ac:dyDescent="0.3">
      <c r="B182" s="107"/>
      <c r="C182" s="107">
        <f>C181/B181-1</f>
        <v>0.27431422108975556</v>
      </c>
      <c r="D182" s="107">
        <f t="shared" ref="D182:O182" si="58">D181/C181-1</f>
        <v>0.14718937967648982</v>
      </c>
      <c r="E182" s="107">
        <f t="shared" si="58"/>
        <v>0.1571880819596676</v>
      </c>
      <c r="F182" s="107">
        <f t="shared" si="58"/>
        <v>0.11650154067581875</v>
      </c>
      <c r="G182" s="107">
        <f t="shared" si="58"/>
        <v>7.5589015212333965E-2</v>
      </c>
      <c r="H182" s="107">
        <f t="shared" si="58"/>
        <v>6.9686980599891424E-2</v>
      </c>
      <c r="I182" s="107">
        <f t="shared" si="58"/>
        <v>-3.2307746335610288E-2</v>
      </c>
      <c r="J182" s="107">
        <f t="shared" si="58"/>
        <v>-5.8595265255217854E-2</v>
      </c>
      <c r="K182" s="107">
        <f t="shared" si="58"/>
        <v>-4.5686550845992602E-2</v>
      </c>
      <c r="L182" s="107">
        <f t="shared" si="58"/>
        <v>-4.2686543225158746E-2</v>
      </c>
      <c r="M182" s="107">
        <f t="shared" si="58"/>
        <v>-6.9891039405749478E-2</v>
      </c>
      <c r="N182" s="107">
        <f t="shared" si="58"/>
        <v>0.18078129409640353</v>
      </c>
      <c r="O182" s="320">
        <f t="shared" si="58"/>
        <v>8.6179514502756405E-2</v>
      </c>
    </row>
    <row r="183" spans="2:17" ht="15.75" thickBot="1" x14ac:dyDescent="0.3">
      <c r="B183" s="970" t="s">
        <v>16</v>
      </c>
      <c r="C183" s="970"/>
      <c r="D183" s="970"/>
      <c r="E183" s="970"/>
      <c r="F183" s="970"/>
      <c r="G183" s="970"/>
      <c r="H183" s="970"/>
      <c r="I183" s="970"/>
      <c r="J183" s="970"/>
      <c r="K183" s="970"/>
      <c r="L183" s="970"/>
      <c r="M183" s="970"/>
      <c r="N183" s="970"/>
      <c r="O183" s="970"/>
    </row>
    <row r="184" spans="2:17" ht="15.75" customHeight="1" thickBot="1" x14ac:dyDescent="0.3">
      <c r="B184" s="511">
        <f>B181*0.6</f>
        <v>4383152.07</v>
      </c>
      <c r="C184" s="115">
        <f t="shared" ref="C184:O184" si="59">C181*0.6</f>
        <v>5585513.0159999998</v>
      </c>
      <c r="D184" s="115">
        <f t="shared" si="59"/>
        <v>6407641.2119999994</v>
      </c>
      <c r="E184" s="115">
        <f t="shared" si="59"/>
        <v>7414846.0439999998</v>
      </c>
      <c r="F184" s="115">
        <f t="shared" si="59"/>
        <v>8278687.0319999997</v>
      </c>
      <c r="G184" s="115">
        <f t="shared" si="59"/>
        <v>8904464.8320000004</v>
      </c>
      <c r="H184" s="115">
        <f t="shared" si="59"/>
        <v>9524990.0999999996</v>
      </c>
      <c r="I184" s="115">
        <f t="shared" si="59"/>
        <v>9217259.1359999999</v>
      </c>
      <c r="J184" s="115">
        <f t="shared" si="59"/>
        <v>8677171.3919999991</v>
      </c>
      <c r="K184" s="115">
        <f t="shared" si="59"/>
        <v>8280741.3599999994</v>
      </c>
      <c r="L184" s="115">
        <f t="shared" si="59"/>
        <v>7927265.1359999999</v>
      </c>
      <c r="M184" s="115">
        <f t="shared" si="59"/>
        <v>7373220.3360000001</v>
      </c>
      <c r="N184" s="115">
        <f t="shared" si="59"/>
        <v>8706160.6500000004</v>
      </c>
      <c r="O184" s="512">
        <f t="shared" si="59"/>
        <v>9456453.3480000012</v>
      </c>
    </row>
    <row r="185" spans="2:17" ht="15.75" thickBot="1" x14ac:dyDescent="0.3">
      <c r="B185" s="970" t="s">
        <v>17</v>
      </c>
      <c r="C185" s="970"/>
      <c r="D185" s="970"/>
      <c r="E185" s="970"/>
      <c r="F185" s="970"/>
      <c r="G185" s="970"/>
      <c r="H185" s="970"/>
      <c r="I185" s="970"/>
      <c r="J185" s="970"/>
      <c r="K185" s="970"/>
      <c r="L185" s="970"/>
      <c r="M185" s="970"/>
      <c r="N185" s="970"/>
      <c r="O185" s="970"/>
    </row>
    <row r="186" spans="2:17" ht="15.75" customHeight="1" x14ac:dyDescent="0.25">
      <c r="B186" s="513">
        <f>B181*0.4</f>
        <v>2922101.3800000004</v>
      </c>
      <c r="C186" s="119">
        <f t="shared" ref="C186:O186" si="60">C181*0.4</f>
        <v>3723675.344</v>
      </c>
      <c r="D186" s="119">
        <f t="shared" si="60"/>
        <v>4271760.8080000002</v>
      </c>
      <c r="E186" s="119">
        <f t="shared" si="60"/>
        <v>4943230.6960000005</v>
      </c>
      <c r="F186" s="119">
        <f t="shared" si="60"/>
        <v>5519124.688000001</v>
      </c>
      <c r="G186" s="119">
        <f t="shared" si="60"/>
        <v>5936309.8880000003</v>
      </c>
      <c r="H186" s="119">
        <f t="shared" si="60"/>
        <v>6349993.4000000004</v>
      </c>
      <c r="I186" s="119">
        <f t="shared" si="60"/>
        <v>6144839.4240000006</v>
      </c>
      <c r="J186" s="119">
        <f t="shared" si="60"/>
        <v>5784780.9280000003</v>
      </c>
      <c r="K186" s="119">
        <f t="shared" si="60"/>
        <v>5520494.2400000002</v>
      </c>
      <c r="L186" s="119">
        <f t="shared" si="60"/>
        <v>5284843.4240000006</v>
      </c>
      <c r="M186" s="119">
        <f t="shared" si="60"/>
        <v>4915480.2240000004</v>
      </c>
      <c r="N186" s="119">
        <f t="shared" si="60"/>
        <v>5804107.1000000006</v>
      </c>
      <c r="O186" s="514">
        <f t="shared" si="60"/>
        <v>6304302.2320000008</v>
      </c>
    </row>
    <row r="187" spans="2:17" x14ac:dyDescent="0.25">
      <c r="B187" s="810" t="s">
        <v>480</v>
      </c>
    </row>
    <row r="188" spans="2:17" x14ac:dyDescent="0.25">
      <c r="M188" s="4"/>
      <c r="N188" s="92"/>
      <c r="O188" s="93"/>
    </row>
    <row r="189" spans="2:17" x14ac:dyDescent="0.25">
      <c r="B189" s="1" t="s">
        <v>868</v>
      </c>
      <c r="J189" s="1"/>
      <c r="Q189" s="1"/>
    </row>
    <row r="190" spans="2:17" ht="15.75" customHeight="1" thickBot="1" x14ac:dyDescent="0.3">
      <c r="B190" s="969" t="s">
        <v>27</v>
      </c>
      <c r="C190" s="969"/>
      <c r="D190" s="969"/>
      <c r="E190" s="969"/>
      <c r="F190" s="969"/>
      <c r="G190" s="969"/>
      <c r="H190" s="969"/>
      <c r="J190" s="8"/>
      <c r="K190" s="8"/>
      <c r="L190" s="8"/>
      <c r="M190" s="8"/>
      <c r="N190" s="8"/>
      <c r="O190" s="8"/>
    </row>
    <row r="191" spans="2:17" x14ac:dyDescent="0.25">
      <c r="B191" s="121">
        <v>2018</v>
      </c>
      <c r="C191" s="121">
        <v>2019</v>
      </c>
      <c r="D191" s="121">
        <v>2020</v>
      </c>
      <c r="E191" s="121">
        <v>2021</v>
      </c>
      <c r="F191" s="121">
        <v>2022</v>
      </c>
      <c r="G191" s="121">
        <v>2023</v>
      </c>
      <c r="H191" s="515">
        <v>2024</v>
      </c>
      <c r="J191" s="8"/>
      <c r="K191" s="8"/>
      <c r="L191" s="8"/>
      <c r="M191" s="8"/>
      <c r="N191" s="8"/>
      <c r="O191" s="8"/>
    </row>
    <row r="192" spans="2:17" x14ac:dyDescent="0.25">
      <c r="B192" s="112">
        <v>10643</v>
      </c>
      <c r="C192" s="112">
        <v>9947</v>
      </c>
      <c r="D192" s="112">
        <v>11765</v>
      </c>
      <c r="E192" s="112">
        <v>12350</v>
      </c>
      <c r="F192" s="112">
        <v>12920</v>
      </c>
      <c r="G192" s="112">
        <v>13194</v>
      </c>
      <c r="H192" s="319">
        <v>13180</v>
      </c>
      <c r="J192" s="8"/>
      <c r="K192" s="8"/>
      <c r="L192" s="8"/>
      <c r="M192" s="8"/>
      <c r="N192" s="8"/>
      <c r="O192" s="8"/>
    </row>
    <row r="193" spans="2:15" ht="15.75" thickBot="1" x14ac:dyDescent="0.3">
      <c r="B193" s="110"/>
      <c r="C193" s="110">
        <f t="shared" ref="C193:H193" si="61">C192/B192-1</f>
        <v>-6.5395095367847378E-2</v>
      </c>
      <c r="D193" s="110">
        <f t="shared" si="61"/>
        <v>0.18276867397205177</v>
      </c>
      <c r="E193" s="110">
        <f t="shared" si="61"/>
        <v>4.9723756906077332E-2</v>
      </c>
      <c r="F193" s="110">
        <f t="shared" si="61"/>
        <v>4.6153846153846212E-2</v>
      </c>
      <c r="G193" s="110">
        <f t="shared" si="61"/>
        <v>2.1207430340557165E-2</v>
      </c>
      <c r="H193" s="322">
        <f t="shared" si="61"/>
        <v>-1.0610883735031607E-3</v>
      </c>
      <c r="J193" s="8"/>
      <c r="K193" s="8"/>
      <c r="L193" s="8"/>
      <c r="M193" s="8"/>
      <c r="N193" s="8"/>
      <c r="O193" s="8"/>
    </row>
    <row r="194" spans="2:15" ht="15.75" thickBot="1" x14ac:dyDescent="0.3">
      <c r="B194" s="969" t="s">
        <v>18</v>
      </c>
      <c r="C194" s="969"/>
      <c r="D194" s="969"/>
      <c r="E194" s="969"/>
      <c r="F194" s="969"/>
      <c r="G194" s="969"/>
      <c r="H194" s="969"/>
      <c r="J194" s="8"/>
      <c r="K194" s="8"/>
      <c r="L194" s="8"/>
      <c r="M194" s="8"/>
      <c r="N194" s="8"/>
      <c r="O194" s="8"/>
    </row>
    <row r="195" spans="2:15" x14ac:dyDescent="0.25">
      <c r="B195" s="121">
        <v>2018</v>
      </c>
      <c r="C195" s="121">
        <v>2019</v>
      </c>
      <c r="D195" s="121">
        <v>2020</v>
      </c>
      <c r="E195" s="121">
        <v>2021</v>
      </c>
      <c r="F195" s="121">
        <v>2022</v>
      </c>
      <c r="G195" s="121">
        <v>2023</v>
      </c>
      <c r="H195" s="515">
        <v>2024</v>
      </c>
      <c r="J195" s="8"/>
      <c r="K195" s="8"/>
      <c r="L195" s="8"/>
      <c r="M195" s="8"/>
      <c r="N195" s="8"/>
      <c r="O195" s="8"/>
    </row>
    <row r="196" spans="2:15" x14ac:dyDescent="0.25">
      <c r="B196" s="112">
        <v>950</v>
      </c>
      <c r="C196" s="112">
        <v>821</v>
      </c>
      <c r="D196" s="112">
        <v>803</v>
      </c>
      <c r="E196" s="112">
        <v>727</v>
      </c>
      <c r="F196" s="112">
        <v>834</v>
      </c>
      <c r="G196" s="112">
        <v>835</v>
      </c>
      <c r="H196" s="319">
        <v>856</v>
      </c>
      <c r="J196" s="8"/>
      <c r="K196" s="8"/>
      <c r="L196" s="8"/>
      <c r="M196" s="8"/>
      <c r="N196" s="8"/>
      <c r="O196" s="8"/>
    </row>
    <row r="197" spans="2:15" ht="15.75" thickBot="1" x14ac:dyDescent="0.3">
      <c r="B197" s="110"/>
      <c r="C197" s="110">
        <f t="shared" ref="C197:H197" si="62">C196/B196-1</f>
        <v>-0.13578947368421057</v>
      </c>
      <c r="D197" s="110">
        <f t="shared" si="62"/>
        <v>-2.192448233861144E-2</v>
      </c>
      <c r="E197" s="110">
        <f t="shared" si="62"/>
        <v>-9.4645080946450855E-2</v>
      </c>
      <c r="F197" s="110">
        <f t="shared" si="62"/>
        <v>0.14718019257221449</v>
      </c>
      <c r="G197" s="110">
        <f t="shared" si="62"/>
        <v>1.1990407673860837E-3</v>
      </c>
      <c r="H197" s="322">
        <f t="shared" si="62"/>
        <v>2.5149700598802394E-2</v>
      </c>
    </row>
    <row r="198" spans="2:15" ht="15.75" thickBot="1" x14ac:dyDescent="0.3">
      <c r="B198" s="969" t="s">
        <v>19</v>
      </c>
      <c r="C198" s="969"/>
      <c r="D198" s="969"/>
      <c r="E198" s="969"/>
      <c r="F198" s="969"/>
      <c r="G198" s="969"/>
      <c r="H198" s="969"/>
    </row>
    <row r="199" spans="2:15" x14ac:dyDescent="0.25">
      <c r="B199" s="121">
        <v>2018</v>
      </c>
      <c r="C199" s="121">
        <v>2019</v>
      </c>
      <c r="D199" s="121">
        <v>2020</v>
      </c>
      <c r="E199" s="121">
        <v>2021</v>
      </c>
      <c r="F199" s="121">
        <v>2022</v>
      </c>
      <c r="G199" s="121">
        <v>2023</v>
      </c>
      <c r="H199" s="515">
        <v>2024</v>
      </c>
    </row>
    <row r="200" spans="2:15" x14ac:dyDescent="0.25">
      <c r="B200" s="112">
        <v>1032</v>
      </c>
      <c r="C200" s="112">
        <v>857</v>
      </c>
      <c r="D200" s="112">
        <v>843</v>
      </c>
      <c r="E200" s="112">
        <v>889</v>
      </c>
      <c r="F200" s="112">
        <v>913</v>
      </c>
      <c r="G200" s="112">
        <v>943</v>
      </c>
      <c r="H200" s="319">
        <v>967</v>
      </c>
    </row>
    <row r="201" spans="2:15" ht="15.75" thickBot="1" x14ac:dyDescent="0.3">
      <c r="B201" s="110"/>
      <c r="C201" s="110">
        <f t="shared" ref="C201:H201" si="63">C200/B200-1</f>
        <v>-0.16957364341085268</v>
      </c>
      <c r="D201" s="110">
        <f t="shared" si="63"/>
        <v>-1.6336056009334854E-2</v>
      </c>
      <c r="E201" s="110">
        <f t="shared" si="63"/>
        <v>5.4567022538552834E-2</v>
      </c>
      <c r="F201" s="110">
        <f t="shared" si="63"/>
        <v>2.6996625421822351E-2</v>
      </c>
      <c r="G201" s="110">
        <f t="shared" si="63"/>
        <v>3.2858707557502642E-2</v>
      </c>
      <c r="H201" s="322">
        <f t="shared" si="63"/>
        <v>2.5450689289501671E-2</v>
      </c>
    </row>
    <row r="202" spans="2:15" ht="15.75" thickBot="1" x14ac:dyDescent="0.3">
      <c r="B202" s="969" t="s">
        <v>20</v>
      </c>
      <c r="C202" s="969"/>
      <c r="D202" s="969"/>
      <c r="E202" s="969"/>
      <c r="F202" s="969"/>
      <c r="G202" s="969"/>
      <c r="H202" s="969"/>
    </row>
    <row r="203" spans="2:15" x14ac:dyDescent="0.25">
      <c r="B203" s="121">
        <v>2018</v>
      </c>
      <c r="C203" s="121">
        <v>2019</v>
      </c>
      <c r="D203" s="121">
        <v>2020</v>
      </c>
      <c r="E203" s="121">
        <v>2021</v>
      </c>
      <c r="F203" s="121">
        <v>2022</v>
      </c>
      <c r="G203" s="121">
        <v>2023</v>
      </c>
      <c r="H203" s="515">
        <v>2024</v>
      </c>
    </row>
    <row r="204" spans="2:15" x14ac:dyDescent="0.25">
      <c r="B204" s="112">
        <v>700</v>
      </c>
      <c r="C204" s="112">
        <v>709</v>
      </c>
      <c r="D204" s="112">
        <v>3047</v>
      </c>
      <c r="E204" s="112">
        <v>3254</v>
      </c>
      <c r="F204" s="112">
        <v>3406</v>
      </c>
      <c r="G204" s="112">
        <v>3569</v>
      </c>
      <c r="H204" s="319">
        <v>3438</v>
      </c>
    </row>
    <row r="205" spans="2:15" ht="15.75" thickBot="1" x14ac:dyDescent="0.3">
      <c r="B205" s="110"/>
      <c r="C205" s="110">
        <f t="shared" ref="C205:H205" si="64">C204/B204-1</f>
        <v>1.28571428571429E-2</v>
      </c>
      <c r="D205" s="110">
        <f t="shared" si="64"/>
        <v>3.2976022566995766</v>
      </c>
      <c r="E205" s="110">
        <f t="shared" si="64"/>
        <v>6.7935674433869275E-2</v>
      </c>
      <c r="F205" s="110">
        <f t="shared" si="64"/>
        <v>4.6711739397664376E-2</v>
      </c>
      <c r="G205" s="110">
        <f t="shared" si="64"/>
        <v>4.7856723429242409E-2</v>
      </c>
      <c r="H205" s="322">
        <f t="shared" si="64"/>
        <v>-3.6704959372373169E-2</v>
      </c>
    </row>
    <row r="206" spans="2:15" ht="15.75" thickBot="1" x14ac:dyDescent="0.3">
      <c r="B206" s="969" t="s">
        <v>21</v>
      </c>
      <c r="C206" s="969"/>
      <c r="D206" s="969"/>
      <c r="E206" s="969"/>
      <c r="F206" s="969"/>
      <c r="G206" s="969"/>
      <c r="H206" s="969"/>
    </row>
    <row r="207" spans="2:15" x14ac:dyDescent="0.25">
      <c r="B207" s="121">
        <v>2018</v>
      </c>
      <c r="C207" s="121">
        <v>2019</v>
      </c>
      <c r="D207" s="121">
        <v>2020</v>
      </c>
      <c r="E207" s="121">
        <v>2021</v>
      </c>
      <c r="F207" s="121">
        <v>2022</v>
      </c>
      <c r="G207" s="121">
        <v>2023</v>
      </c>
      <c r="H207" s="515">
        <v>2024</v>
      </c>
    </row>
    <row r="208" spans="2:15" x14ac:dyDescent="0.25">
      <c r="B208" s="112">
        <v>2062</v>
      </c>
      <c r="C208" s="112">
        <v>2059</v>
      </c>
      <c r="D208" s="112">
        <v>2059</v>
      </c>
      <c r="E208" s="112">
        <v>2233</v>
      </c>
      <c r="F208" s="112">
        <v>2254</v>
      </c>
      <c r="G208" s="112">
        <v>2333</v>
      </c>
      <c r="H208" s="319">
        <v>2528</v>
      </c>
    </row>
    <row r="209" spans="2:8" ht="15.75" thickBot="1" x14ac:dyDescent="0.3">
      <c r="B209" s="110"/>
      <c r="C209" s="110">
        <f t="shared" ref="C209:H209" si="65">C208/B208-1</f>
        <v>-1.4548981571289588E-3</v>
      </c>
      <c r="D209" s="110">
        <f t="shared" si="65"/>
        <v>0</v>
      </c>
      <c r="E209" s="110">
        <f t="shared" si="65"/>
        <v>8.4507042253521236E-2</v>
      </c>
      <c r="F209" s="110">
        <f t="shared" si="65"/>
        <v>9.4043887147334804E-3</v>
      </c>
      <c r="G209" s="110">
        <f t="shared" si="65"/>
        <v>3.5048802129547418E-2</v>
      </c>
      <c r="H209" s="322">
        <f t="shared" si="65"/>
        <v>8.3583369052721901E-2</v>
      </c>
    </row>
    <row r="210" spans="2:8" ht="15.75" thickBot="1" x14ac:dyDescent="0.3">
      <c r="B210" s="969" t="s">
        <v>22</v>
      </c>
      <c r="C210" s="969"/>
      <c r="D210" s="969"/>
      <c r="E210" s="969"/>
      <c r="F210" s="969"/>
      <c r="G210" s="969"/>
      <c r="H210" s="969"/>
    </row>
    <row r="211" spans="2:8" x14ac:dyDescent="0.25">
      <c r="B211" s="121">
        <v>2018</v>
      </c>
      <c r="C211" s="121">
        <v>2019</v>
      </c>
      <c r="D211" s="121">
        <v>2020</v>
      </c>
      <c r="E211" s="121">
        <v>2021</v>
      </c>
      <c r="F211" s="121">
        <v>2022</v>
      </c>
      <c r="G211" s="121">
        <v>2023</v>
      </c>
      <c r="H211" s="515">
        <v>2024</v>
      </c>
    </row>
    <row r="212" spans="2:8" x14ac:dyDescent="0.25">
      <c r="B212" s="112">
        <v>609</v>
      </c>
      <c r="C212" s="112">
        <v>584</v>
      </c>
      <c r="D212" s="112">
        <v>521</v>
      </c>
      <c r="E212" s="112">
        <v>537</v>
      </c>
      <c r="F212" s="112">
        <v>624</v>
      </c>
      <c r="G212" s="112">
        <v>622</v>
      </c>
      <c r="H212" s="319">
        <v>626</v>
      </c>
    </row>
    <row r="213" spans="2:8" ht="15.75" thickBot="1" x14ac:dyDescent="0.3">
      <c r="B213" s="110"/>
      <c r="C213" s="110">
        <f t="shared" ref="C213:H213" si="66">C212/B212-1</f>
        <v>-4.1050903119868587E-2</v>
      </c>
      <c r="D213" s="110">
        <f t="shared" si="66"/>
        <v>-0.10787671232876717</v>
      </c>
      <c r="E213" s="110">
        <f t="shared" si="66"/>
        <v>3.0710172744721653E-2</v>
      </c>
      <c r="F213" s="110">
        <f t="shared" si="66"/>
        <v>0.16201117318435765</v>
      </c>
      <c r="G213" s="110">
        <f t="shared" si="66"/>
        <v>-3.2051282051281937E-3</v>
      </c>
      <c r="H213" s="322">
        <f t="shared" si="66"/>
        <v>6.4308681672025081E-3</v>
      </c>
    </row>
    <row r="214" spans="2:8" ht="15.75" thickBot="1" x14ac:dyDescent="0.3">
      <c r="B214" s="969" t="s">
        <v>23</v>
      </c>
      <c r="C214" s="969"/>
      <c r="D214" s="969"/>
      <c r="E214" s="969"/>
      <c r="F214" s="969"/>
      <c r="G214" s="969"/>
      <c r="H214" s="969"/>
    </row>
    <row r="215" spans="2:8" x14ac:dyDescent="0.25">
      <c r="B215" s="121">
        <v>2018</v>
      </c>
      <c r="C215" s="121">
        <v>2019</v>
      </c>
      <c r="D215" s="121">
        <v>2020</v>
      </c>
      <c r="E215" s="121">
        <v>2021</v>
      </c>
      <c r="F215" s="121">
        <v>2022</v>
      </c>
      <c r="G215" s="121">
        <v>2023</v>
      </c>
      <c r="H215" s="515">
        <v>2024</v>
      </c>
    </row>
    <row r="216" spans="2:8" x14ac:dyDescent="0.25">
      <c r="B216" s="112">
        <v>2518</v>
      </c>
      <c r="C216" s="112">
        <v>2360</v>
      </c>
      <c r="D216" s="112">
        <v>2245</v>
      </c>
      <c r="E216" s="112">
        <v>2177</v>
      </c>
      <c r="F216" s="112">
        <v>2216</v>
      </c>
      <c r="G216" s="112">
        <v>2269</v>
      </c>
      <c r="H216" s="319">
        <v>2188</v>
      </c>
    </row>
    <row r="217" spans="2:8" ht="15.75" thickBot="1" x14ac:dyDescent="0.3">
      <c r="B217" s="110"/>
      <c r="C217" s="110">
        <f t="shared" ref="C217:H217" si="67">C216/B216-1</f>
        <v>-6.2748212867354991E-2</v>
      </c>
      <c r="D217" s="110">
        <f t="shared" si="67"/>
        <v>-4.8728813559322015E-2</v>
      </c>
      <c r="E217" s="110">
        <f t="shared" si="67"/>
        <v>-3.0289532293986676E-2</v>
      </c>
      <c r="F217" s="110">
        <f t="shared" si="67"/>
        <v>1.7914561322921463E-2</v>
      </c>
      <c r="G217" s="110">
        <f t="shared" si="67"/>
        <v>2.3916967509025167E-2</v>
      </c>
      <c r="H217" s="322">
        <f t="shared" si="67"/>
        <v>-3.569854561480823E-2</v>
      </c>
    </row>
    <row r="218" spans="2:8" ht="15.75" thickBot="1" x14ac:dyDescent="0.3">
      <c r="B218" s="969" t="s">
        <v>24</v>
      </c>
      <c r="C218" s="969"/>
      <c r="D218" s="969"/>
      <c r="E218" s="969"/>
      <c r="F218" s="969"/>
      <c r="G218" s="969"/>
      <c r="H218" s="969"/>
    </row>
    <row r="219" spans="2:8" x14ac:dyDescent="0.25">
      <c r="B219" s="121">
        <v>2018</v>
      </c>
      <c r="C219" s="121">
        <v>2019</v>
      </c>
      <c r="D219" s="121">
        <v>2020</v>
      </c>
      <c r="E219" s="121">
        <v>2021</v>
      </c>
      <c r="F219" s="121">
        <v>2022</v>
      </c>
      <c r="G219" s="121">
        <v>2023</v>
      </c>
      <c r="H219" s="515">
        <v>2024</v>
      </c>
    </row>
    <row r="220" spans="2:8" x14ac:dyDescent="0.25">
      <c r="B220" s="112">
        <v>821</v>
      </c>
      <c r="C220" s="112">
        <v>764</v>
      </c>
      <c r="D220" s="112">
        <v>693</v>
      </c>
      <c r="E220" s="112">
        <v>701</v>
      </c>
      <c r="F220" s="112">
        <v>832</v>
      </c>
      <c r="G220" s="112">
        <v>816</v>
      </c>
      <c r="H220" s="319">
        <v>823</v>
      </c>
    </row>
    <row r="221" spans="2:8" ht="15.75" thickBot="1" x14ac:dyDescent="0.3">
      <c r="B221" s="110"/>
      <c r="C221" s="110">
        <f t="shared" ref="C221:H221" si="68">C220/B220-1</f>
        <v>-6.9427527405602874E-2</v>
      </c>
      <c r="D221" s="110">
        <f t="shared" si="68"/>
        <v>-9.2931937172774814E-2</v>
      </c>
      <c r="E221" s="110">
        <f t="shared" si="68"/>
        <v>1.1544011544011523E-2</v>
      </c>
      <c r="F221" s="110">
        <f t="shared" si="68"/>
        <v>0.1868758915834523</v>
      </c>
      <c r="G221" s="110">
        <f t="shared" si="68"/>
        <v>-1.9230769230769273E-2</v>
      </c>
      <c r="H221" s="322">
        <f t="shared" si="68"/>
        <v>8.5784313725489891E-3</v>
      </c>
    </row>
    <row r="222" spans="2:8" ht="15.75" thickBot="1" x14ac:dyDescent="0.3">
      <c r="B222" s="969" t="s">
        <v>25</v>
      </c>
      <c r="C222" s="969"/>
      <c r="D222" s="969"/>
      <c r="E222" s="969"/>
      <c r="F222" s="969"/>
      <c r="G222" s="969"/>
      <c r="H222" s="969"/>
    </row>
    <row r="223" spans="2:8" x14ac:dyDescent="0.25">
      <c r="B223" s="121">
        <v>2018</v>
      </c>
      <c r="C223" s="121">
        <v>2019</v>
      </c>
      <c r="D223" s="121">
        <v>2020</v>
      </c>
      <c r="E223" s="121">
        <v>2021</v>
      </c>
      <c r="F223" s="121">
        <v>2022</v>
      </c>
      <c r="G223" s="121">
        <v>2023</v>
      </c>
      <c r="H223" s="515">
        <v>2024</v>
      </c>
    </row>
    <row r="224" spans="2:8" x14ac:dyDescent="0.25">
      <c r="B224" s="112">
        <v>836</v>
      </c>
      <c r="C224" s="112">
        <v>852</v>
      </c>
      <c r="D224" s="112">
        <v>701</v>
      </c>
      <c r="E224" s="112">
        <v>872</v>
      </c>
      <c r="F224" s="112">
        <v>980</v>
      </c>
      <c r="G224" s="112">
        <v>996</v>
      </c>
      <c r="H224" s="319">
        <v>970</v>
      </c>
    </row>
    <row r="225" spans="2:17" ht="15.75" thickBot="1" x14ac:dyDescent="0.3">
      <c r="B225" s="110"/>
      <c r="C225" s="110">
        <f t="shared" ref="C225:H225" si="69">C224/B224-1</f>
        <v>1.9138755980861344E-2</v>
      </c>
      <c r="D225" s="110">
        <f t="shared" si="69"/>
        <v>-0.17723004694835676</v>
      </c>
      <c r="E225" s="110">
        <f t="shared" si="69"/>
        <v>0.24393723252496424</v>
      </c>
      <c r="F225" s="110">
        <f t="shared" si="69"/>
        <v>0.12385321100917435</v>
      </c>
      <c r="G225" s="110">
        <f t="shared" si="69"/>
        <v>1.6326530612244872E-2</v>
      </c>
      <c r="H225" s="322">
        <f t="shared" si="69"/>
        <v>-2.6104417670682722E-2</v>
      </c>
    </row>
    <row r="226" spans="2:17" ht="15.75" thickBot="1" x14ac:dyDescent="0.3">
      <c r="B226" s="969" t="s">
        <v>26</v>
      </c>
      <c r="C226" s="969"/>
      <c r="D226" s="969"/>
      <c r="E226" s="969"/>
      <c r="F226" s="969"/>
      <c r="G226" s="969"/>
      <c r="H226" s="969"/>
    </row>
    <row r="227" spans="2:17" x14ac:dyDescent="0.25">
      <c r="B227" s="121">
        <v>2018</v>
      </c>
      <c r="C227" s="121">
        <v>2019</v>
      </c>
      <c r="D227" s="121">
        <v>2020</v>
      </c>
      <c r="E227" s="121">
        <v>2021</v>
      </c>
      <c r="F227" s="121">
        <v>2022</v>
      </c>
      <c r="G227" s="121">
        <v>2023</v>
      </c>
      <c r="H227" s="515">
        <v>2024</v>
      </c>
    </row>
    <row r="228" spans="2:17" x14ac:dyDescent="0.25">
      <c r="B228" s="112">
        <v>1115</v>
      </c>
      <c r="C228" s="112">
        <v>941</v>
      </c>
      <c r="D228" s="112">
        <v>853</v>
      </c>
      <c r="E228" s="112">
        <v>960</v>
      </c>
      <c r="F228" s="112">
        <v>861</v>
      </c>
      <c r="G228" s="112">
        <v>811</v>
      </c>
      <c r="H228" s="319">
        <v>784</v>
      </c>
    </row>
    <row r="229" spans="2:17" x14ac:dyDescent="0.25">
      <c r="B229" s="108"/>
      <c r="C229" s="108">
        <f t="shared" ref="C229:H229" si="70">C228/B228-1</f>
        <v>-0.15605381165919285</v>
      </c>
      <c r="D229" s="108">
        <f t="shared" si="70"/>
        <v>-9.3517534537725822E-2</v>
      </c>
      <c r="E229" s="108">
        <f t="shared" si="70"/>
        <v>0.12543962485345839</v>
      </c>
      <c r="F229" s="108">
        <f t="shared" si="70"/>
        <v>-0.10312500000000002</v>
      </c>
      <c r="G229" s="108">
        <f t="shared" si="70"/>
        <v>-5.8072009291521454E-2</v>
      </c>
      <c r="H229" s="516">
        <f t="shared" si="70"/>
        <v>-3.3292231812577011E-2</v>
      </c>
    </row>
    <row r="230" spans="2:17" x14ac:dyDescent="0.25">
      <c r="B230" s="810" t="s">
        <v>481</v>
      </c>
    </row>
    <row r="232" spans="2:17" x14ac:dyDescent="0.25">
      <c r="B232" s="1" t="s">
        <v>869</v>
      </c>
      <c r="K232" s="1"/>
      <c r="Q232" s="1"/>
    </row>
    <row r="233" spans="2:17" ht="15.75" thickBot="1" x14ac:dyDescent="0.3">
      <c r="B233" s="116" t="s">
        <v>28</v>
      </c>
      <c r="C233" s="116" t="s">
        <v>29</v>
      </c>
      <c r="D233" s="116" t="s">
        <v>30</v>
      </c>
      <c r="E233" s="4"/>
      <c r="F233" s="4"/>
      <c r="G233" s="4"/>
      <c r="H233" s="4"/>
      <c r="K233" s="94"/>
      <c r="L233" s="95"/>
    </row>
    <row r="234" spans="2:17" ht="15.75" thickBot="1" x14ac:dyDescent="0.3">
      <c r="B234" s="517" t="s">
        <v>31</v>
      </c>
      <c r="C234" s="117">
        <v>19622</v>
      </c>
      <c r="D234" s="519">
        <v>0.59004660953200005</v>
      </c>
      <c r="E234" s="4"/>
      <c r="F234" s="4"/>
      <c r="G234" s="4"/>
      <c r="H234" s="4"/>
      <c r="K234" s="94"/>
      <c r="L234" s="95"/>
    </row>
    <row r="235" spans="2:17" ht="15.75" thickBot="1" x14ac:dyDescent="0.3">
      <c r="B235" s="276" t="s">
        <v>32</v>
      </c>
      <c r="C235" s="111">
        <v>6562</v>
      </c>
      <c r="D235" s="520">
        <v>0.19732371071999999</v>
      </c>
      <c r="E235" s="4"/>
      <c r="F235" s="4"/>
      <c r="G235" s="4"/>
      <c r="H235" s="4"/>
      <c r="K235" s="94"/>
      <c r="L235" s="95"/>
    </row>
    <row r="236" spans="2:17" ht="15.75" thickBot="1" x14ac:dyDescent="0.3">
      <c r="B236" s="276" t="s">
        <v>33</v>
      </c>
      <c r="C236" s="111">
        <v>2562</v>
      </c>
      <c r="D236" s="520">
        <v>7.7041046459000007E-2</v>
      </c>
      <c r="E236" s="4"/>
      <c r="F236" s="4"/>
      <c r="G236" s="4"/>
      <c r="H236" s="4"/>
      <c r="K236" s="94"/>
      <c r="L236" s="95"/>
    </row>
    <row r="237" spans="2:17" ht="15.75" thickBot="1" x14ac:dyDescent="0.3">
      <c r="B237" s="276" t="s">
        <v>34</v>
      </c>
      <c r="C237" s="111">
        <v>2393</v>
      </c>
      <c r="D237" s="520">
        <v>7.1959103893999996E-2</v>
      </c>
      <c r="E237" s="4"/>
      <c r="F237" s="4"/>
      <c r="G237" s="4"/>
      <c r="H237" s="4"/>
      <c r="K237" s="94"/>
      <c r="L237" s="95"/>
    </row>
    <row r="238" spans="2:17" ht="15.75" thickBot="1" x14ac:dyDescent="0.3">
      <c r="B238" s="276" t="s">
        <v>35</v>
      </c>
      <c r="C238" s="111">
        <v>954</v>
      </c>
      <c r="D238" s="520">
        <v>2.8687415426E-2</v>
      </c>
      <c r="E238" s="4"/>
      <c r="F238" s="4"/>
      <c r="G238" s="4"/>
      <c r="H238" s="4"/>
      <c r="K238" s="96"/>
      <c r="L238" s="90"/>
    </row>
    <row r="239" spans="2:17" ht="15.75" thickBot="1" x14ac:dyDescent="0.3">
      <c r="B239" s="276" t="s">
        <v>27</v>
      </c>
      <c r="C239" s="111">
        <v>90</v>
      </c>
      <c r="D239" s="520">
        <v>2.7000000000000001E-3</v>
      </c>
      <c r="E239" s="4"/>
      <c r="F239" s="4"/>
      <c r="G239" s="4"/>
      <c r="H239" s="4"/>
      <c r="K239" s="96"/>
      <c r="L239" s="90"/>
    </row>
    <row r="240" spans="2:17" x14ac:dyDescent="0.25">
      <c r="B240" s="280" t="s">
        <v>36</v>
      </c>
      <c r="C240" s="518">
        <v>1072</v>
      </c>
      <c r="D240" s="521">
        <v>3.2199999999999999E-2</v>
      </c>
      <c r="E240" s="4"/>
      <c r="F240" s="4"/>
      <c r="G240" s="4"/>
      <c r="H240" s="4"/>
      <c r="K240" s="6"/>
      <c r="L240" s="90"/>
    </row>
    <row r="241" spans="2:17" ht="14.25" customHeight="1" x14ac:dyDescent="0.25">
      <c r="B241" s="810" t="s">
        <v>481</v>
      </c>
    </row>
    <row r="243" spans="2:17" x14ac:dyDescent="0.25">
      <c r="B243" s="1" t="s">
        <v>870</v>
      </c>
      <c r="Q243" s="83"/>
    </row>
    <row r="244" spans="2:17" ht="15.75" thickBot="1" x14ac:dyDescent="0.3">
      <c r="B244" s="968" t="s">
        <v>37</v>
      </c>
      <c r="C244" s="968"/>
      <c r="D244" s="968"/>
      <c r="E244" s="968"/>
      <c r="F244" s="968"/>
      <c r="G244" s="968"/>
      <c r="H244" s="968"/>
      <c r="I244" s="968"/>
      <c r="J244" s="968"/>
      <c r="K244" s="968"/>
      <c r="L244" s="968"/>
      <c r="M244" s="968"/>
      <c r="O244" s="8"/>
      <c r="P244" s="8"/>
      <c r="Q244" s="1"/>
    </row>
    <row r="245" spans="2:17" ht="15.75" customHeight="1" thickBot="1" x14ac:dyDescent="0.3">
      <c r="B245" s="522" t="s">
        <v>38</v>
      </c>
      <c r="C245" s="151" t="s">
        <v>39</v>
      </c>
      <c r="D245" s="151" t="s">
        <v>40</v>
      </c>
      <c r="E245" s="151" t="s">
        <v>41</v>
      </c>
      <c r="F245" s="151" t="s">
        <v>42</v>
      </c>
      <c r="G245" s="151" t="s">
        <v>43</v>
      </c>
      <c r="H245" s="151" t="s">
        <v>44</v>
      </c>
      <c r="I245" s="151" t="s">
        <v>45</v>
      </c>
      <c r="J245" s="151" t="s">
        <v>46</v>
      </c>
      <c r="K245" s="151" t="s">
        <v>47</v>
      </c>
      <c r="L245" s="151" t="s">
        <v>48</v>
      </c>
      <c r="M245" s="523" t="s">
        <v>49</v>
      </c>
    </row>
    <row r="246" spans="2:17" x14ac:dyDescent="0.25">
      <c r="B246" s="524">
        <v>47</v>
      </c>
      <c r="C246" s="525">
        <v>33</v>
      </c>
      <c r="D246" s="525">
        <v>29</v>
      </c>
      <c r="E246" s="525">
        <v>33</v>
      </c>
      <c r="F246" s="525">
        <v>34</v>
      </c>
      <c r="G246" s="525">
        <v>30</v>
      </c>
      <c r="H246" s="525">
        <v>33</v>
      </c>
      <c r="I246" s="525">
        <v>33</v>
      </c>
      <c r="J246" s="525">
        <v>32</v>
      </c>
      <c r="K246" s="525">
        <v>35</v>
      </c>
      <c r="L246" s="525">
        <v>31</v>
      </c>
      <c r="M246" s="526">
        <v>34</v>
      </c>
    </row>
    <row r="247" spans="2:17" x14ac:dyDescent="0.25">
      <c r="B247" s="810" t="s">
        <v>481</v>
      </c>
    </row>
    <row r="249" spans="2:17" x14ac:dyDescent="0.25">
      <c r="B249" s="1" t="s">
        <v>871</v>
      </c>
      <c r="C249" s="8"/>
      <c r="D249" s="8"/>
      <c r="E249" s="8"/>
      <c r="F249" s="8"/>
      <c r="G249" s="8"/>
      <c r="H249" s="8"/>
      <c r="I249" s="8"/>
      <c r="J249" s="8"/>
      <c r="K249" s="8"/>
      <c r="L249" s="8"/>
      <c r="M249" s="8"/>
    </row>
    <row r="250" spans="2:17" ht="15.75" customHeight="1" thickBot="1" x14ac:dyDescent="0.3">
      <c r="B250" s="974" t="s">
        <v>27</v>
      </c>
      <c r="C250" s="974"/>
      <c r="D250" s="974"/>
      <c r="E250" s="974"/>
      <c r="F250" s="974"/>
      <c r="G250" s="974"/>
      <c r="H250" s="974"/>
      <c r="I250" s="974"/>
      <c r="J250" s="974"/>
      <c r="K250" s="974"/>
      <c r="L250" s="974"/>
      <c r="M250" s="974"/>
      <c r="N250" s="974"/>
      <c r="O250" s="974"/>
    </row>
    <row r="251" spans="2:17" x14ac:dyDescent="0.25">
      <c r="B251" s="121">
        <v>2011</v>
      </c>
      <c r="C251" s="121">
        <v>2012</v>
      </c>
      <c r="D251" s="121">
        <v>2013</v>
      </c>
      <c r="E251" s="121">
        <v>2014</v>
      </c>
      <c r="F251" s="121">
        <v>2015</v>
      </c>
      <c r="G251" s="121">
        <v>2016</v>
      </c>
      <c r="H251" s="123">
        <v>2017</v>
      </c>
      <c r="I251" s="121">
        <v>2018</v>
      </c>
      <c r="J251" s="121">
        <v>2019</v>
      </c>
      <c r="K251" s="121">
        <v>2020</v>
      </c>
      <c r="L251" s="121">
        <v>2021</v>
      </c>
      <c r="M251" s="121">
        <v>2022</v>
      </c>
      <c r="N251" s="121">
        <v>2023</v>
      </c>
      <c r="O251" s="515">
        <v>2024</v>
      </c>
    </row>
    <row r="252" spans="2:17" ht="15.75" thickBot="1" x14ac:dyDescent="0.3">
      <c r="B252" s="527" t="s">
        <v>2</v>
      </c>
      <c r="C252" s="118">
        <v>7.2345552031846713E-2</v>
      </c>
      <c r="D252" s="118">
        <v>8.268238280557344E-2</v>
      </c>
      <c r="E252" s="118">
        <v>9.5574583392256773E-2</v>
      </c>
      <c r="F252" s="118">
        <v>0.10533464431893536</v>
      </c>
      <c r="G252" s="118">
        <v>0.10985044980336343</v>
      </c>
      <c r="H252" s="118">
        <v>0.11212682401460525</v>
      </c>
      <c r="I252" s="118">
        <v>0.10775641747598048</v>
      </c>
      <c r="J252" s="118">
        <v>0.10609642646820351</v>
      </c>
      <c r="K252" s="118">
        <v>0.10186267599580533</v>
      </c>
      <c r="L252" s="118">
        <v>9.8435065374974595E-2</v>
      </c>
      <c r="M252" s="118">
        <v>9.4055566794793988E-2</v>
      </c>
      <c r="N252" s="118">
        <v>8.9649265905383357E-2</v>
      </c>
      <c r="O252" s="528">
        <v>8.8312438337704843E-2</v>
      </c>
    </row>
    <row r="253" spans="2:17" ht="15.75" thickBot="1" x14ac:dyDescent="0.3">
      <c r="B253" s="974" t="s">
        <v>18</v>
      </c>
      <c r="C253" s="974"/>
      <c r="D253" s="974"/>
      <c r="E253" s="974"/>
      <c r="F253" s="974"/>
      <c r="G253" s="974"/>
      <c r="H253" s="974"/>
      <c r="I253" s="974"/>
      <c r="J253" s="974"/>
      <c r="K253" s="974"/>
      <c r="L253" s="974"/>
      <c r="M253" s="974"/>
      <c r="N253" s="974"/>
      <c r="O253" s="974"/>
    </row>
    <row r="254" spans="2:17" x14ac:dyDescent="0.25">
      <c r="B254" s="121">
        <v>2011</v>
      </c>
      <c r="C254" s="121">
        <v>2012</v>
      </c>
      <c r="D254" s="121">
        <v>2013</v>
      </c>
      <c r="E254" s="121">
        <v>2014</v>
      </c>
      <c r="F254" s="121">
        <v>2015</v>
      </c>
      <c r="G254" s="121">
        <v>2016</v>
      </c>
      <c r="H254" s="123">
        <v>2017</v>
      </c>
      <c r="I254" s="121">
        <v>2018</v>
      </c>
      <c r="J254" s="121">
        <v>2019</v>
      </c>
      <c r="K254" s="121">
        <v>2020</v>
      </c>
      <c r="L254" s="121">
        <v>2021</v>
      </c>
      <c r="M254" s="121">
        <v>2022</v>
      </c>
      <c r="N254" s="121">
        <v>2023</v>
      </c>
      <c r="O254" s="515">
        <v>2024</v>
      </c>
    </row>
    <row r="255" spans="2:17" ht="15.75" thickBot="1" x14ac:dyDescent="0.3">
      <c r="B255" s="527" t="s">
        <v>2</v>
      </c>
      <c r="C255" s="118">
        <v>0.1296275584386534</v>
      </c>
      <c r="D255" s="118">
        <v>0.13228552717747216</v>
      </c>
      <c r="E255" s="118">
        <v>0.15301928548846033</v>
      </c>
      <c r="F255" s="118">
        <v>0.16998115972367595</v>
      </c>
      <c r="G255" s="118">
        <v>0.18568684928737492</v>
      </c>
      <c r="H255" s="118">
        <v>0.18358680624135887</v>
      </c>
      <c r="I255" s="118">
        <v>0.17120772946859902</v>
      </c>
      <c r="J255" s="118">
        <v>0.17125908916953694</v>
      </c>
      <c r="K255" s="118">
        <v>0.16660231660231661</v>
      </c>
      <c r="L255" s="118">
        <v>0.16161327231121281</v>
      </c>
      <c r="M255" s="118">
        <v>0.15300701954088408</v>
      </c>
      <c r="N255" s="118">
        <v>0.14708029197080291</v>
      </c>
      <c r="O255" s="528">
        <v>0.14936594202898551</v>
      </c>
    </row>
    <row r="256" spans="2:17" ht="15.75" thickBot="1" x14ac:dyDescent="0.3">
      <c r="B256" s="974" t="s">
        <v>19</v>
      </c>
      <c r="C256" s="974"/>
      <c r="D256" s="974"/>
      <c r="E256" s="974"/>
      <c r="F256" s="974"/>
      <c r="G256" s="974"/>
      <c r="H256" s="974"/>
      <c r="I256" s="974"/>
      <c r="J256" s="974"/>
      <c r="K256" s="974"/>
      <c r="L256" s="974"/>
      <c r="M256" s="974"/>
      <c r="N256" s="974"/>
      <c r="O256" s="974"/>
    </row>
    <row r="257" spans="2:17" x14ac:dyDescent="0.25">
      <c r="B257" s="121">
        <v>2011</v>
      </c>
      <c r="C257" s="121">
        <v>2012</v>
      </c>
      <c r="D257" s="121">
        <v>2013</v>
      </c>
      <c r="E257" s="121">
        <v>2014</v>
      </c>
      <c r="F257" s="121">
        <v>2015</v>
      </c>
      <c r="G257" s="121">
        <v>2016</v>
      </c>
      <c r="H257" s="123">
        <v>2017</v>
      </c>
      <c r="I257" s="121">
        <v>2018</v>
      </c>
      <c r="J257" s="121">
        <v>2019</v>
      </c>
      <c r="K257" s="121">
        <v>2020</v>
      </c>
      <c r="L257" s="121">
        <v>2021</v>
      </c>
      <c r="M257" s="121">
        <v>2022</v>
      </c>
      <c r="N257" s="121">
        <v>2023</v>
      </c>
      <c r="O257" s="515">
        <v>2024</v>
      </c>
    </row>
    <row r="258" spans="2:17" ht="15.75" thickBot="1" x14ac:dyDescent="0.3">
      <c r="B258" s="527" t="s">
        <v>2</v>
      </c>
      <c r="C258" s="118">
        <v>6.057522724189391E-2</v>
      </c>
      <c r="D258" s="118">
        <v>7.6694999011662379E-2</v>
      </c>
      <c r="E258" s="118">
        <v>8.5705189430117804E-2</v>
      </c>
      <c r="F258" s="118">
        <v>9.5371312309257369E-2</v>
      </c>
      <c r="G258" s="118">
        <v>0.10088528218369605</v>
      </c>
      <c r="H258" s="118">
        <v>0.10148678745560706</v>
      </c>
      <c r="I258" s="118">
        <v>9.549771368272951E-2</v>
      </c>
      <c r="J258" s="118">
        <v>9.1273297334959064E-2</v>
      </c>
      <c r="K258" s="118">
        <v>8.7752965806001393E-2</v>
      </c>
      <c r="L258" s="118">
        <v>8.3550617843781885E-2</v>
      </c>
      <c r="M258" s="118">
        <v>8.0072690101652563E-2</v>
      </c>
      <c r="N258" s="118">
        <v>7.7320446592234623E-2</v>
      </c>
      <c r="O258" s="528">
        <v>7.6101177496729178E-2</v>
      </c>
    </row>
    <row r="259" spans="2:17" ht="15.75" thickBot="1" x14ac:dyDescent="0.3">
      <c r="B259" s="974" t="s">
        <v>20</v>
      </c>
      <c r="C259" s="974"/>
      <c r="D259" s="974"/>
      <c r="E259" s="974"/>
      <c r="F259" s="974"/>
      <c r="G259" s="974"/>
      <c r="H259" s="974"/>
      <c r="I259" s="974"/>
      <c r="J259" s="974"/>
      <c r="K259" s="974"/>
      <c r="L259" s="974"/>
      <c r="M259" s="974"/>
      <c r="N259" s="974"/>
      <c r="O259" s="974"/>
    </row>
    <row r="260" spans="2:17" ht="15" customHeight="1" x14ac:dyDescent="0.25">
      <c r="B260" s="121">
        <v>2011</v>
      </c>
      <c r="C260" s="121">
        <v>2012</v>
      </c>
      <c r="D260" s="121">
        <v>2013</v>
      </c>
      <c r="E260" s="121">
        <v>2014</v>
      </c>
      <c r="F260" s="121">
        <v>2015</v>
      </c>
      <c r="G260" s="121">
        <v>2016</v>
      </c>
      <c r="H260" s="123">
        <v>2017</v>
      </c>
      <c r="I260" s="121">
        <v>2018</v>
      </c>
      <c r="J260" s="121">
        <v>2019</v>
      </c>
      <c r="K260" s="121">
        <v>2020</v>
      </c>
      <c r="L260" s="121">
        <v>2021</v>
      </c>
      <c r="M260" s="121">
        <v>2022</v>
      </c>
      <c r="N260" s="121">
        <v>2023</v>
      </c>
      <c r="O260" s="515">
        <v>2024</v>
      </c>
    </row>
    <row r="261" spans="2:17" ht="15.75" thickBot="1" x14ac:dyDescent="0.3">
      <c r="B261" s="527" t="s">
        <v>2</v>
      </c>
      <c r="C261" s="118">
        <v>0.10860094746113742</v>
      </c>
      <c r="D261" s="118">
        <v>0.11855357642450806</v>
      </c>
      <c r="E261" s="118">
        <v>0.13529011786038078</v>
      </c>
      <c r="F261" s="118">
        <v>0.14691782370765682</v>
      </c>
      <c r="G261" s="118">
        <v>0.15269513861342501</v>
      </c>
      <c r="H261" s="118">
        <v>0.15716339242932439</v>
      </c>
      <c r="I261" s="118">
        <v>0.15509674629769754</v>
      </c>
      <c r="J261" s="118">
        <v>0.15199587283162444</v>
      </c>
      <c r="K261" s="118">
        <v>0.14439411098527746</v>
      </c>
      <c r="L261" s="118">
        <v>0.14141673075279843</v>
      </c>
      <c r="M261" s="118">
        <v>0.13355620913649732</v>
      </c>
      <c r="N261" s="118">
        <v>0.1282139880891888</v>
      </c>
      <c r="O261" s="528">
        <v>0.12662759765585935</v>
      </c>
      <c r="Q261" s="1"/>
    </row>
    <row r="262" spans="2:17" ht="15.75" thickBot="1" x14ac:dyDescent="0.3">
      <c r="B262" s="974" t="s">
        <v>21</v>
      </c>
      <c r="C262" s="974"/>
      <c r="D262" s="974"/>
      <c r="E262" s="974"/>
      <c r="F262" s="974"/>
      <c r="G262" s="974"/>
      <c r="H262" s="974"/>
      <c r="I262" s="974"/>
      <c r="J262" s="974"/>
      <c r="K262" s="974"/>
      <c r="L262" s="974"/>
      <c r="M262" s="974"/>
      <c r="N262" s="974"/>
      <c r="O262" s="974"/>
    </row>
    <row r="263" spans="2:17" ht="15" customHeight="1" x14ac:dyDescent="0.25">
      <c r="B263" s="121">
        <v>2011</v>
      </c>
      <c r="C263" s="121">
        <v>2012</v>
      </c>
      <c r="D263" s="121">
        <v>2013</v>
      </c>
      <c r="E263" s="121">
        <v>2014</v>
      </c>
      <c r="F263" s="121">
        <v>2015</v>
      </c>
      <c r="G263" s="121">
        <v>2016</v>
      </c>
      <c r="H263" s="123">
        <v>2017</v>
      </c>
      <c r="I263" s="121">
        <v>2018</v>
      </c>
      <c r="J263" s="121">
        <v>2019</v>
      </c>
      <c r="K263" s="121">
        <v>2020</v>
      </c>
      <c r="L263" s="121">
        <v>2021</v>
      </c>
      <c r="M263" s="121">
        <v>2022</v>
      </c>
      <c r="N263" s="121">
        <v>2023</v>
      </c>
      <c r="O263" s="515">
        <v>2024</v>
      </c>
    </row>
    <row r="264" spans="2:17" ht="15.75" thickBot="1" x14ac:dyDescent="0.3">
      <c r="B264" s="527" t="s">
        <v>2</v>
      </c>
      <c r="C264" s="118">
        <v>7.6865174719898094E-2</v>
      </c>
      <c r="D264" s="118">
        <v>8.4948441697235783E-2</v>
      </c>
      <c r="E264" s="118">
        <v>9.8049837486457209E-2</v>
      </c>
      <c r="F264" s="118">
        <v>0.10793485793485794</v>
      </c>
      <c r="G264" s="118">
        <v>0.11239038189533239</v>
      </c>
      <c r="H264" s="118">
        <v>0.11252713790283926</v>
      </c>
      <c r="I264" s="118">
        <v>0.10661184951565668</v>
      </c>
      <c r="J264" s="118">
        <v>0.10791286642679832</v>
      </c>
      <c r="K264" s="118">
        <v>0.10516548097742036</v>
      </c>
      <c r="L264" s="118">
        <v>0.10416958360169136</v>
      </c>
      <c r="M264" s="118">
        <v>0.10164648636415073</v>
      </c>
      <c r="N264" s="118">
        <v>9.270907400317234E-2</v>
      </c>
      <c r="O264" s="528">
        <v>9.1676847081319388E-2</v>
      </c>
    </row>
    <row r="265" spans="2:17" ht="15.75" thickBot="1" x14ac:dyDescent="0.3">
      <c r="B265" s="974" t="s">
        <v>22</v>
      </c>
      <c r="C265" s="974"/>
      <c r="D265" s="974"/>
      <c r="E265" s="974"/>
      <c r="F265" s="974"/>
      <c r="G265" s="974"/>
      <c r="H265" s="974"/>
      <c r="I265" s="974"/>
      <c r="J265" s="974"/>
      <c r="K265" s="974"/>
      <c r="L265" s="974"/>
      <c r="M265" s="974"/>
      <c r="N265" s="974"/>
      <c r="O265" s="974"/>
    </row>
    <row r="266" spans="2:17" x14ac:dyDescent="0.25">
      <c r="B266" s="121">
        <v>2011</v>
      </c>
      <c r="C266" s="121">
        <v>2012</v>
      </c>
      <c r="D266" s="121">
        <v>2013</v>
      </c>
      <c r="E266" s="121">
        <v>2014</v>
      </c>
      <c r="F266" s="121">
        <v>2015</v>
      </c>
      <c r="G266" s="121">
        <v>2016</v>
      </c>
      <c r="H266" s="123">
        <v>2017</v>
      </c>
      <c r="I266" s="121">
        <v>2018</v>
      </c>
      <c r="J266" s="121">
        <v>2019</v>
      </c>
      <c r="K266" s="121">
        <v>2020</v>
      </c>
      <c r="L266" s="121">
        <v>2021</v>
      </c>
      <c r="M266" s="121">
        <v>2022</v>
      </c>
      <c r="N266" s="121">
        <v>2023</v>
      </c>
      <c r="O266" s="515">
        <v>2024</v>
      </c>
    </row>
    <row r="267" spans="2:17" ht="15.75" thickBot="1" x14ac:dyDescent="0.3">
      <c r="B267" s="527" t="s">
        <v>2</v>
      </c>
      <c r="C267" s="118">
        <v>5.0213128729752768E-2</v>
      </c>
      <c r="D267" s="118">
        <v>5.5323416346314561E-2</v>
      </c>
      <c r="E267" s="118">
        <v>6.8254097692244969E-2</v>
      </c>
      <c r="F267" s="118">
        <v>7.2846608864759743E-2</v>
      </c>
      <c r="G267" s="118">
        <v>7.6600372902423872E-2</v>
      </c>
      <c r="H267" s="118">
        <v>7.7726129695953675E-2</v>
      </c>
      <c r="I267" s="118">
        <v>7.633242999096658E-2</v>
      </c>
      <c r="J267" s="118">
        <v>7.3817081272606486E-2</v>
      </c>
      <c r="K267" s="118">
        <v>6.6311426879810537E-2</v>
      </c>
      <c r="L267" s="118">
        <v>6.2059859154929578E-2</v>
      </c>
      <c r="M267" s="118">
        <v>6.3290224694747488E-2</v>
      </c>
      <c r="N267" s="118">
        <v>6.305474685791379E-2</v>
      </c>
      <c r="O267" s="528">
        <v>6.3050990902038223E-2</v>
      </c>
    </row>
    <row r="268" spans="2:17" ht="15.75" thickBot="1" x14ac:dyDescent="0.3">
      <c r="B268" s="974" t="s">
        <v>23</v>
      </c>
      <c r="C268" s="974"/>
      <c r="D268" s="974"/>
      <c r="E268" s="974"/>
      <c r="F268" s="974"/>
      <c r="G268" s="974"/>
      <c r="H268" s="974"/>
      <c r="I268" s="974"/>
      <c r="J268" s="974"/>
      <c r="K268" s="974"/>
      <c r="L268" s="974"/>
      <c r="M268" s="974"/>
      <c r="N268" s="974"/>
      <c r="O268" s="974"/>
    </row>
    <row r="269" spans="2:17" x14ac:dyDescent="0.25">
      <c r="B269" s="121">
        <v>2011</v>
      </c>
      <c r="C269" s="121">
        <v>2012</v>
      </c>
      <c r="D269" s="121">
        <v>2013</v>
      </c>
      <c r="E269" s="121">
        <v>2014</v>
      </c>
      <c r="F269" s="121">
        <v>2015</v>
      </c>
      <c r="G269" s="121">
        <v>2016</v>
      </c>
      <c r="H269" s="123">
        <v>2017</v>
      </c>
      <c r="I269" s="121">
        <v>2018</v>
      </c>
      <c r="J269" s="121">
        <v>2019</v>
      </c>
      <c r="K269" s="121">
        <v>2020</v>
      </c>
      <c r="L269" s="121">
        <v>2021</v>
      </c>
      <c r="M269" s="121">
        <v>2022</v>
      </c>
      <c r="N269" s="121">
        <v>2023</v>
      </c>
      <c r="O269" s="515">
        <v>2024</v>
      </c>
    </row>
    <row r="270" spans="2:17" ht="15.75" thickBot="1" x14ac:dyDescent="0.3">
      <c r="B270" s="527" t="s">
        <v>2</v>
      </c>
      <c r="C270" s="118">
        <v>6.7309451020354835E-2</v>
      </c>
      <c r="D270" s="118">
        <v>8.3653990305332063E-2</v>
      </c>
      <c r="E270" s="118">
        <v>9.6792237165300707E-2</v>
      </c>
      <c r="F270" s="118">
        <v>0.10668871112840088</v>
      </c>
      <c r="G270" s="118">
        <v>0.10917754782649319</v>
      </c>
      <c r="H270" s="118">
        <v>0.11271249076127125</v>
      </c>
      <c r="I270" s="118">
        <v>0.10515358993338268</v>
      </c>
      <c r="J270" s="118">
        <v>0.10850809967417742</v>
      </c>
      <c r="K270" s="118">
        <v>0.10650638477010151</v>
      </c>
      <c r="L270" s="118">
        <v>9.9947081425580384E-2</v>
      </c>
      <c r="M270" s="118">
        <v>9.4005604793693465E-2</v>
      </c>
      <c r="N270" s="118">
        <v>8.9463088733048687E-2</v>
      </c>
      <c r="O270" s="528">
        <v>8.6835525600608768E-2</v>
      </c>
    </row>
    <row r="271" spans="2:17" ht="15.75" thickBot="1" x14ac:dyDescent="0.3">
      <c r="B271" s="974" t="s">
        <v>24</v>
      </c>
      <c r="C271" s="974"/>
      <c r="D271" s="974"/>
      <c r="E271" s="974"/>
      <c r="F271" s="974"/>
      <c r="G271" s="974"/>
      <c r="H271" s="974"/>
      <c r="I271" s="974"/>
      <c r="J271" s="974"/>
      <c r="K271" s="974"/>
      <c r="L271" s="974"/>
      <c r="M271" s="974"/>
      <c r="N271" s="974"/>
      <c r="O271" s="974"/>
    </row>
    <row r="272" spans="2:17" x14ac:dyDescent="0.25">
      <c r="B272" s="121">
        <v>2011</v>
      </c>
      <c r="C272" s="121">
        <v>2012</v>
      </c>
      <c r="D272" s="121">
        <v>2013</v>
      </c>
      <c r="E272" s="121">
        <v>2014</v>
      </c>
      <c r="F272" s="121">
        <v>2015</v>
      </c>
      <c r="G272" s="121">
        <v>2016</v>
      </c>
      <c r="H272" s="123">
        <v>2017</v>
      </c>
      <c r="I272" s="121">
        <v>2018</v>
      </c>
      <c r="J272" s="121">
        <v>2019</v>
      </c>
      <c r="K272" s="121">
        <v>2020</v>
      </c>
      <c r="L272" s="121">
        <v>2021</v>
      </c>
      <c r="M272" s="121">
        <v>2022</v>
      </c>
      <c r="N272" s="121">
        <v>2023</v>
      </c>
      <c r="O272" s="515">
        <v>2024</v>
      </c>
    </row>
    <row r="273" spans="2:15" ht="15.75" thickBot="1" x14ac:dyDescent="0.3">
      <c r="B273" s="527" t="s">
        <v>2</v>
      </c>
      <c r="C273" s="118">
        <v>4.2027441055015317E-2</v>
      </c>
      <c r="D273" s="118">
        <v>5.2372514274463475E-2</v>
      </c>
      <c r="E273" s="118">
        <v>6.3340843257161245E-2</v>
      </c>
      <c r="F273" s="118">
        <v>6.8334077713264857E-2</v>
      </c>
      <c r="G273" s="118">
        <v>7.225469468971521E-2</v>
      </c>
      <c r="H273" s="118">
        <v>7.3563358036690563E-2</v>
      </c>
      <c r="I273" s="118">
        <v>6.8412262913038285E-2</v>
      </c>
      <c r="J273" s="118">
        <v>6.5655125206776563E-2</v>
      </c>
      <c r="K273" s="118">
        <v>6.3851582062371959E-2</v>
      </c>
      <c r="L273" s="118">
        <v>5.9514573866784881E-2</v>
      </c>
      <c r="M273" s="118">
        <v>5.7846320346320347E-2</v>
      </c>
      <c r="N273" s="118">
        <v>5.6006619434245231E-2</v>
      </c>
      <c r="O273" s="528">
        <v>5.5354217345976273E-2</v>
      </c>
    </row>
    <row r="274" spans="2:15" ht="15.75" thickBot="1" x14ac:dyDescent="0.3">
      <c r="B274" s="974" t="s">
        <v>25</v>
      </c>
      <c r="C274" s="974"/>
      <c r="D274" s="974"/>
      <c r="E274" s="974"/>
      <c r="F274" s="974"/>
      <c r="G274" s="974"/>
      <c r="H274" s="974"/>
      <c r="I274" s="974"/>
      <c r="J274" s="974"/>
      <c r="K274" s="974"/>
      <c r="L274" s="974"/>
      <c r="M274" s="974"/>
      <c r="N274" s="974"/>
      <c r="O274" s="974"/>
    </row>
    <row r="275" spans="2:15" x14ac:dyDescent="0.25">
      <c r="B275" s="121">
        <v>2011</v>
      </c>
      <c r="C275" s="121">
        <v>2012</v>
      </c>
      <c r="D275" s="121">
        <v>2013</v>
      </c>
      <c r="E275" s="121">
        <v>2014</v>
      </c>
      <c r="F275" s="121">
        <v>2015</v>
      </c>
      <c r="G275" s="121">
        <v>2016</v>
      </c>
      <c r="H275" s="123">
        <v>2017</v>
      </c>
      <c r="I275" s="121">
        <v>2018</v>
      </c>
      <c r="J275" s="121">
        <v>2019</v>
      </c>
      <c r="K275" s="121">
        <v>2020</v>
      </c>
      <c r="L275" s="121">
        <v>2021</v>
      </c>
      <c r="M275" s="121">
        <v>2022</v>
      </c>
      <c r="N275" s="121">
        <v>2023</v>
      </c>
      <c r="O275" s="515">
        <v>2024</v>
      </c>
    </row>
    <row r="276" spans="2:15" ht="15.75" thickBot="1" x14ac:dyDescent="0.3">
      <c r="B276" s="527" t="s">
        <v>2</v>
      </c>
      <c r="C276" s="118">
        <v>8.3874709976798148E-2</v>
      </c>
      <c r="D276" s="118">
        <v>9.815880322209436E-2</v>
      </c>
      <c r="E276" s="118">
        <v>0.11699829448550313</v>
      </c>
      <c r="F276" s="118">
        <v>0.13356946983546619</v>
      </c>
      <c r="G276" s="118">
        <v>0.14089651355838406</v>
      </c>
      <c r="H276" s="118">
        <v>0.14533099517755371</v>
      </c>
      <c r="I276" s="118">
        <v>0.1600558959475438</v>
      </c>
      <c r="J276" s="118">
        <v>0.16156282998944033</v>
      </c>
      <c r="K276" s="118">
        <v>0.15975277603184579</v>
      </c>
      <c r="L276" s="118">
        <v>0.1596774193548387</v>
      </c>
      <c r="M276" s="118">
        <v>0.16006467259498788</v>
      </c>
      <c r="N276" s="118">
        <v>0.15030674846625766</v>
      </c>
      <c r="O276" s="528">
        <v>0.14949109414758269</v>
      </c>
    </row>
    <row r="277" spans="2:15" ht="15.75" thickBot="1" x14ac:dyDescent="0.3">
      <c r="B277" s="974" t="s">
        <v>26</v>
      </c>
      <c r="C277" s="974"/>
      <c r="D277" s="974"/>
      <c r="E277" s="974"/>
      <c r="F277" s="974"/>
      <c r="G277" s="974"/>
      <c r="H277" s="974"/>
      <c r="I277" s="974"/>
      <c r="J277" s="974"/>
      <c r="K277" s="974"/>
      <c r="L277" s="974"/>
      <c r="M277" s="974"/>
      <c r="N277" s="974"/>
      <c r="O277" s="974"/>
    </row>
    <row r="278" spans="2:15" x14ac:dyDescent="0.25">
      <c r="B278" s="121">
        <v>2011</v>
      </c>
      <c r="C278" s="121">
        <v>2012</v>
      </c>
      <c r="D278" s="121">
        <v>2013</v>
      </c>
      <c r="E278" s="121">
        <v>2014</v>
      </c>
      <c r="F278" s="121">
        <v>2015</v>
      </c>
      <c r="G278" s="121">
        <v>2016</v>
      </c>
      <c r="H278" s="123">
        <v>2017</v>
      </c>
      <c r="I278" s="121">
        <v>2018</v>
      </c>
      <c r="J278" s="121">
        <v>2019</v>
      </c>
      <c r="K278" s="121">
        <v>2020</v>
      </c>
      <c r="L278" s="121">
        <v>2021</v>
      </c>
      <c r="M278" s="121">
        <v>2022</v>
      </c>
      <c r="N278" s="121">
        <v>2023</v>
      </c>
      <c r="O278" s="515">
        <v>2024</v>
      </c>
    </row>
    <row r="279" spans="2:15" x14ac:dyDescent="0.25">
      <c r="B279" s="529" t="s">
        <v>2</v>
      </c>
      <c r="C279" s="530">
        <v>3.8876591034864419E-2</v>
      </c>
      <c r="D279" s="530">
        <v>4.5326399343095659E-2</v>
      </c>
      <c r="E279" s="530">
        <v>5.1601950904044624E-2</v>
      </c>
      <c r="F279" s="530">
        <v>5.8606758748703393E-2</v>
      </c>
      <c r="G279" s="530">
        <v>6.0782967032967032E-2</v>
      </c>
      <c r="H279" s="530">
        <v>6.3260721934910932E-2</v>
      </c>
      <c r="I279" s="530">
        <v>5.9318565508773728E-2</v>
      </c>
      <c r="J279" s="530">
        <v>5.3542522724442786E-2</v>
      </c>
      <c r="K279" s="530">
        <v>4.9660894840136138E-2</v>
      </c>
      <c r="L279" s="530">
        <v>4.6735208343631061E-2</v>
      </c>
      <c r="M279" s="530">
        <v>4.2900287157144272E-2</v>
      </c>
      <c r="N279" s="530">
        <v>4.0106105959942566E-2</v>
      </c>
      <c r="O279" s="531">
        <v>3.7671399990240571E-2</v>
      </c>
    </row>
    <row r="280" spans="2:15" x14ac:dyDescent="0.25">
      <c r="B280" s="810" t="s">
        <v>482</v>
      </c>
    </row>
    <row r="281" spans="2:15" x14ac:dyDescent="0.25">
      <c r="C281" s="8"/>
      <c r="D281" s="8"/>
      <c r="E281" s="8"/>
      <c r="F281" s="8"/>
      <c r="G281" s="8"/>
      <c r="H281" s="8"/>
      <c r="I281" s="8"/>
      <c r="J281" s="8"/>
      <c r="K281" s="8"/>
      <c r="L281" s="8"/>
      <c r="M281" s="8"/>
    </row>
    <row r="282" spans="2:15" x14ac:dyDescent="0.25">
      <c r="B282" s="1" t="s">
        <v>872</v>
      </c>
    </row>
    <row r="283" spans="2:15" ht="15" customHeight="1" thickBot="1" x14ac:dyDescent="0.3">
      <c r="B283" s="974" t="s">
        <v>18</v>
      </c>
      <c r="C283" s="974"/>
      <c r="D283" s="974"/>
      <c r="E283" s="974"/>
      <c r="F283" s="974"/>
      <c r="G283" s="974"/>
      <c r="H283" s="974"/>
      <c r="I283" s="974"/>
      <c r="J283" s="974"/>
      <c r="K283" s="974"/>
      <c r="L283" s="974"/>
      <c r="M283" s="974"/>
      <c r="N283" s="974"/>
      <c r="O283" s="974"/>
    </row>
    <row r="284" spans="2:15" x14ac:dyDescent="0.25">
      <c r="B284" s="121">
        <v>2011</v>
      </c>
      <c r="C284" s="121">
        <v>2012</v>
      </c>
      <c r="D284" s="121">
        <v>2013</v>
      </c>
      <c r="E284" s="121">
        <v>2014</v>
      </c>
      <c r="F284" s="121">
        <v>2015</v>
      </c>
      <c r="G284" s="121">
        <v>2016</v>
      </c>
      <c r="H284" s="123">
        <v>2017</v>
      </c>
      <c r="I284" s="121">
        <v>2018</v>
      </c>
      <c r="J284" s="121">
        <v>2019</v>
      </c>
      <c r="K284" s="121">
        <v>2020</v>
      </c>
      <c r="L284" s="121">
        <v>2021</v>
      </c>
      <c r="M284" s="121">
        <v>2022</v>
      </c>
      <c r="N284" s="121">
        <v>2023</v>
      </c>
      <c r="O284" s="515">
        <v>2024</v>
      </c>
    </row>
    <row r="285" spans="2:15" ht="15.75" thickBot="1" x14ac:dyDescent="0.3">
      <c r="B285" s="527">
        <v>8.1085332284703104E-2</v>
      </c>
      <c r="C285" s="118">
        <v>7.6285131310471932E-2</v>
      </c>
      <c r="D285" s="118">
        <v>6.8401151306507132E-2</v>
      </c>
      <c r="E285" s="118">
        <v>6.9304567801059619E-2</v>
      </c>
      <c r="F285" s="118">
        <v>7.050753267051621E-2</v>
      </c>
      <c r="G285" s="118">
        <v>7.4144333225702297E-2</v>
      </c>
      <c r="H285" s="118">
        <v>7.2585998203896759E-2</v>
      </c>
      <c r="I285" s="118">
        <v>7.1233317253577746E-2</v>
      </c>
      <c r="J285" s="118">
        <v>7.1997425790362807E-2</v>
      </c>
      <c r="K285" s="118">
        <v>7.2823931479684398E-2</v>
      </c>
      <c r="L285" s="118">
        <v>7.2909497591190642E-2</v>
      </c>
      <c r="M285" s="118">
        <v>7.2279978490768962E-2</v>
      </c>
      <c r="N285" s="118">
        <v>7.3332726776453458E-2</v>
      </c>
      <c r="O285" s="528">
        <v>7.4886466848319705E-2</v>
      </c>
    </row>
    <row r="286" spans="2:15" ht="15.75" thickBot="1" x14ac:dyDescent="0.3">
      <c r="B286" s="974" t="s">
        <v>19</v>
      </c>
      <c r="C286" s="974"/>
      <c r="D286" s="974"/>
      <c r="E286" s="974"/>
      <c r="F286" s="974"/>
      <c r="G286" s="974"/>
      <c r="H286" s="974"/>
      <c r="I286" s="974"/>
      <c r="J286" s="974"/>
      <c r="K286" s="974"/>
      <c r="L286" s="974"/>
      <c r="M286" s="974"/>
      <c r="N286" s="974"/>
      <c r="O286" s="974"/>
    </row>
    <row r="287" spans="2:15" x14ac:dyDescent="0.25">
      <c r="B287" s="121">
        <v>2011</v>
      </c>
      <c r="C287" s="121">
        <v>2012</v>
      </c>
      <c r="D287" s="121">
        <v>2013</v>
      </c>
      <c r="E287" s="121">
        <v>2014</v>
      </c>
      <c r="F287" s="121">
        <v>2015</v>
      </c>
      <c r="G287" s="121">
        <v>2016</v>
      </c>
      <c r="H287" s="123">
        <v>2017</v>
      </c>
      <c r="I287" s="121">
        <v>2018</v>
      </c>
      <c r="J287" s="121">
        <v>2019</v>
      </c>
      <c r="K287" s="121">
        <v>2020</v>
      </c>
      <c r="L287" s="121">
        <v>2021</v>
      </c>
      <c r="M287" s="121">
        <v>2022</v>
      </c>
      <c r="N287" s="121">
        <v>2023</v>
      </c>
      <c r="O287" s="515">
        <v>2024</v>
      </c>
    </row>
    <row r="288" spans="2:15" ht="15.75" thickBot="1" x14ac:dyDescent="0.3">
      <c r="B288" s="527">
        <v>5.473849783720016E-2</v>
      </c>
      <c r="C288" s="118">
        <v>5.8777068386757059E-2</v>
      </c>
      <c r="D288" s="118">
        <v>6.5692194819120711E-2</v>
      </c>
      <c r="E288" s="118">
        <v>6.4245143429907878E-2</v>
      </c>
      <c r="F288" s="118">
        <v>6.5123952589762515E-2</v>
      </c>
      <c r="G288" s="118">
        <v>6.6233451727478201E-2</v>
      </c>
      <c r="H288" s="118">
        <v>6.5831088204287222E-2</v>
      </c>
      <c r="I288" s="118">
        <v>6.5484804630969604E-2</v>
      </c>
      <c r="J288" s="118">
        <v>6.3229024213659404E-2</v>
      </c>
      <c r="K288" s="118">
        <v>6.3668199654023039E-2</v>
      </c>
      <c r="L288" s="118">
        <v>6.3403303509979358E-2</v>
      </c>
      <c r="M288" s="118">
        <v>6.3183366194658544E-2</v>
      </c>
      <c r="N288" s="118">
        <v>6.3324538258575203E-2</v>
      </c>
      <c r="O288" s="528">
        <v>6.3396911898274302E-2</v>
      </c>
    </row>
    <row r="289" spans="2:15" ht="15.75" thickBot="1" x14ac:dyDescent="0.3">
      <c r="B289" s="974" t="s">
        <v>20</v>
      </c>
      <c r="C289" s="974"/>
      <c r="D289" s="974"/>
      <c r="E289" s="974"/>
      <c r="F289" s="974"/>
      <c r="G289" s="974"/>
      <c r="H289" s="974"/>
      <c r="I289" s="974"/>
      <c r="J289" s="974"/>
      <c r="K289" s="974"/>
      <c r="L289" s="974"/>
      <c r="M289" s="974"/>
      <c r="N289" s="974"/>
      <c r="O289" s="974"/>
    </row>
    <row r="290" spans="2:15" x14ac:dyDescent="0.25">
      <c r="B290" s="121">
        <v>2011</v>
      </c>
      <c r="C290" s="121">
        <v>2012</v>
      </c>
      <c r="D290" s="121">
        <v>2013</v>
      </c>
      <c r="E290" s="121">
        <v>2014</v>
      </c>
      <c r="F290" s="121">
        <v>2015</v>
      </c>
      <c r="G290" s="121">
        <v>2016</v>
      </c>
      <c r="H290" s="123">
        <v>2017</v>
      </c>
      <c r="I290" s="121">
        <v>2018</v>
      </c>
      <c r="J290" s="121">
        <v>2019</v>
      </c>
      <c r="K290" s="121">
        <v>2020</v>
      </c>
      <c r="L290" s="121">
        <v>2021</v>
      </c>
      <c r="M290" s="121">
        <v>2022</v>
      </c>
      <c r="N290" s="121">
        <v>2023</v>
      </c>
      <c r="O290" s="515">
        <v>2024</v>
      </c>
    </row>
    <row r="291" spans="2:15" ht="15.75" thickBot="1" x14ac:dyDescent="0.3">
      <c r="B291" s="527">
        <v>0.31930790405033427</v>
      </c>
      <c r="C291" s="118">
        <v>0.30026986112025272</v>
      </c>
      <c r="D291" s="118">
        <v>0.28698007788249902</v>
      </c>
      <c r="E291" s="118">
        <v>0.28490286859815761</v>
      </c>
      <c r="F291" s="118">
        <v>0.28207354665045803</v>
      </c>
      <c r="G291" s="118">
        <v>0.27966580561834031</v>
      </c>
      <c r="H291" s="118">
        <v>0.28175393385654601</v>
      </c>
      <c r="I291" s="118">
        <v>0.28839041646566971</v>
      </c>
      <c r="J291" s="118">
        <v>0.28440994288472365</v>
      </c>
      <c r="K291" s="118">
        <v>0.2797350322771191</v>
      </c>
      <c r="L291" s="118">
        <v>0.28475567790777701</v>
      </c>
      <c r="M291" s="118">
        <v>0.28284638824162034</v>
      </c>
      <c r="N291" s="118">
        <v>0.28696205986716405</v>
      </c>
      <c r="O291" s="528">
        <v>0.28751135331516803</v>
      </c>
    </row>
    <row r="292" spans="2:15" ht="15.75" thickBot="1" x14ac:dyDescent="0.3">
      <c r="B292" s="974" t="s">
        <v>21</v>
      </c>
      <c r="C292" s="974"/>
      <c r="D292" s="974"/>
      <c r="E292" s="974"/>
      <c r="F292" s="974"/>
      <c r="G292" s="974"/>
      <c r="H292" s="974"/>
      <c r="I292" s="974"/>
      <c r="J292" s="974"/>
      <c r="K292" s="974"/>
      <c r="L292" s="974"/>
      <c r="M292" s="974"/>
      <c r="N292" s="974"/>
      <c r="O292" s="974"/>
    </row>
    <row r="293" spans="2:15" x14ac:dyDescent="0.25">
      <c r="B293" s="121">
        <v>2011</v>
      </c>
      <c r="C293" s="121">
        <v>2012</v>
      </c>
      <c r="D293" s="121">
        <v>2013</v>
      </c>
      <c r="E293" s="121">
        <v>2014</v>
      </c>
      <c r="F293" s="121">
        <v>2015</v>
      </c>
      <c r="G293" s="121">
        <v>2016</v>
      </c>
      <c r="H293" s="123">
        <v>2017</v>
      </c>
      <c r="I293" s="121">
        <v>2018</v>
      </c>
      <c r="J293" s="121">
        <v>2019</v>
      </c>
      <c r="K293" s="121">
        <v>2020</v>
      </c>
      <c r="L293" s="121">
        <v>2021</v>
      </c>
      <c r="M293" s="121">
        <v>2022</v>
      </c>
      <c r="N293" s="121">
        <v>2023</v>
      </c>
      <c r="O293" s="515">
        <v>2024</v>
      </c>
    </row>
    <row r="294" spans="2:15" ht="15.75" thickBot="1" x14ac:dyDescent="0.3">
      <c r="B294" s="527">
        <v>0.18600078647267007</v>
      </c>
      <c r="C294" s="118">
        <v>0.1747515303100112</v>
      </c>
      <c r="D294" s="118">
        <v>0.16598002144590551</v>
      </c>
      <c r="E294" s="118">
        <v>0.16414490955085675</v>
      </c>
      <c r="F294" s="118">
        <v>0.1622888898536882</v>
      </c>
      <c r="G294" s="118">
        <v>0.16035679690022603</v>
      </c>
      <c r="H294" s="118">
        <v>0.15583147866151262</v>
      </c>
      <c r="I294" s="118">
        <v>0.1521948866377231</v>
      </c>
      <c r="J294" s="118">
        <v>0.15561901697369479</v>
      </c>
      <c r="K294" s="118">
        <v>0.15779924897683642</v>
      </c>
      <c r="L294" s="118">
        <v>0.16001376462491398</v>
      </c>
      <c r="M294" s="118">
        <v>0.16100555655135329</v>
      </c>
      <c r="N294" s="118">
        <v>0.15421708670730597</v>
      </c>
      <c r="O294" s="528">
        <v>0.15676657584014533</v>
      </c>
    </row>
    <row r="295" spans="2:15" ht="15.75" thickBot="1" x14ac:dyDescent="0.3">
      <c r="B295" s="974" t="s">
        <v>22</v>
      </c>
      <c r="C295" s="974"/>
      <c r="D295" s="974"/>
      <c r="E295" s="974"/>
      <c r="F295" s="974"/>
      <c r="G295" s="974"/>
      <c r="H295" s="974"/>
      <c r="I295" s="974"/>
      <c r="J295" s="974"/>
      <c r="K295" s="974"/>
      <c r="L295" s="974"/>
      <c r="M295" s="974"/>
      <c r="N295" s="974"/>
      <c r="O295" s="974"/>
    </row>
    <row r="296" spans="2:15" x14ac:dyDescent="0.25">
      <c r="B296" s="121">
        <v>2011</v>
      </c>
      <c r="C296" s="121">
        <v>2012</v>
      </c>
      <c r="D296" s="121">
        <v>2013</v>
      </c>
      <c r="E296" s="121">
        <v>2014</v>
      </c>
      <c r="F296" s="121">
        <v>2015</v>
      </c>
      <c r="G296" s="121">
        <v>2016</v>
      </c>
      <c r="H296" s="123">
        <v>2017</v>
      </c>
      <c r="I296" s="121">
        <v>2018</v>
      </c>
      <c r="J296" s="121">
        <v>2019</v>
      </c>
      <c r="K296" s="121">
        <v>2020</v>
      </c>
      <c r="L296" s="121">
        <v>2021</v>
      </c>
      <c r="M296" s="121">
        <v>2022</v>
      </c>
      <c r="N296" s="121">
        <v>2023</v>
      </c>
      <c r="O296" s="515">
        <v>2024</v>
      </c>
    </row>
    <row r="297" spans="2:15" ht="15.75" thickBot="1" x14ac:dyDescent="0.3">
      <c r="B297" s="527">
        <v>3.7829335430593788E-2</v>
      </c>
      <c r="C297" s="118">
        <v>3.8767853616797208E-2</v>
      </c>
      <c r="D297" s="118">
        <v>3.7361024888537729E-2</v>
      </c>
      <c r="E297" s="118">
        <v>3.9950360364660396E-2</v>
      </c>
      <c r="F297" s="118">
        <v>3.9030955585464336E-2</v>
      </c>
      <c r="G297" s="118">
        <v>3.9796577332902809E-2</v>
      </c>
      <c r="H297" s="118">
        <v>3.9826636991917533E-2</v>
      </c>
      <c r="I297" s="118">
        <v>4.0762180414857692E-2</v>
      </c>
      <c r="J297" s="118">
        <v>4.0222025581208271E-2</v>
      </c>
      <c r="K297" s="118">
        <v>3.7804312054343696E-2</v>
      </c>
      <c r="L297" s="118">
        <v>3.6390227116311083E-2</v>
      </c>
      <c r="M297" s="118">
        <v>3.925434665710701E-2</v>
      </c>
      <c r="N297" s="118">
        <v>4.0396688199435905E-2</v>
      </c>
      <c r="O297" s="528">
        <v>4.0599455040871937E-2</v>
      </c>
    </row>
    <row r="298" spans="2:15" ht="15.75" thickBot="1" x14ac:dyDescent="0.3">
      <c r="B298" s="974" t="s">
        <v>23</v>
      </c>
      <c r="C298" s="974"/>
      <c r="D298" s="974"/>
      <c r="E298" s="974"/>
      <c r="F298" s="974"/>
      <c r="G298" s="974"/>
      <c r="H298" s="974"/>
      <c r="I298" s="974"/>
      <c r="J298" s="974"/>
      <c r="K298" s="974"/>
      <c r="L298" s="974"/>
      <c r="M298" s="974"/>
      <c r="N298" s="974"/>
      <c r="O298" s="974"/>
    </row>
    <row r="299" spans="2:15" x14ac:dyDescent="0.25">
      <c r="B299" s="121">
        <v>2011</v>
      </c>
      <c r="C299" s="121">
        <v>2012</v>
      </c>
      <c r="D299" s="121">
        <v>2013</v>
      </c>
      <c r="E299" s="121">
        <v>2014</v>
      </c>
      <c r="F299" s="121">
        <v>2015</v>
      </c>
      <c r="G299" s="121">
        <v>2016</v>
      </c>
      <c r="H299" s="123">
        <v>2017</v>
      </c>
      <c r="I299" s="121">
        <v>2018</v>
      </c>
      <c r="J299" s="121">
        <v>2019</v>
      </c>
      <c r="K299" s="121">
        <v>2020</v>
      </c>
      <c r="L299" s="121">
        <v>2021</v>
      </c>
      <c r="M299" s="121">
        <v>2022</v>
      </c>
      <c r="N299" s="121">
        <v>2023</v>
      </c>
      <c r="O299" s="515">
        <v>2024</v>
      </c>
    </row>
    <row r="300" spans="2:15" ht="15.75" thickBot="1" x14ac:dyDescent="0.3">
      <c r="B300" s="527">
        <v>0.14864333464412111</v>
      </c>
      <c r="C300" s="118">
        <v>0.16955176726123872</v>
      </c>
      <c r="D300" s="118">
        <v>0.18894971499520288</v>
      </c>
      <c r="E300" s="118">
        <v>0.18996706601116892</v>
      </c>
      <c r="F300" s="118">
        <v>0.19050926930925194</v>
      </c>
      <c r="G300" s="118">
        <v>0.18865030674846625</v>
      </c>
      <c r="H300" s="118">
        <v>0.19054312600054665</v>
      </c>
      <c r="I300" s="118">
        <v>0.18274642225438173</v>
      </c>
      <c r="J300" s="118">
        <v>0.1902099589735339</v>
      </c>
      <c r="K300" s="118">
        <v>0.19214379140120669</v>
      </c>
      <c r="L300" s="118">
        <v>0.18685478320715759</v>
      </c>
      <c r="M300" s="118">
        <v>0.18488976519089442</v>
      </c>
      <c r="N300" s="118">
        <v>0.18396870166499862</v>
      </c>
      <c r="O300" s="528">
        <v>0.18138056312443235</v>
      </c>
    </row>
    <row r="301" spans="2:15" ht="15.75" thickBot="1" x14ac:dyDescent="0.3">
      <c r="B301" s="974" t="s">
        <v>24</v>
      </c>
      <c r="C301" s="974"/>
      <c r="D301" s="974"/>
      <c r="E301" s="974"/>
      <c r="F301" s="974"/>
      <c r="G301" s="974"/>
      <c r="H301" s="974"/>
      <c r="I301" s="974"/>
      <c r="J301" s="974"/>
      <c r="K301" s="974"/>
      <c r="L301" s="974"/>
      <c r="M301" s="974"/>
      <c r="N301" s="974"/>
      <c r="O301" s="974"/>
    </row>
    <row r="302" spans="2:15" x14ac:dyDescent="0.25">
      <c r="B302" s="121">
        <v>2011</v>
      </c>
      <c r="C302" s="121">
        <v>2012</v>
      </c>
      <c r="D302" s="121">
        <v>2013</v>
      </c>
      <c r="E302" s="121">
        <v>2014</v>
      </c>
      <c r="F302" s="121">
        <v>2015</v>
      </c>
      <c r="G302" s="121">
        <v>2016</v>
      </c>
      <c r="H302" s="123">
        <v>2017</v>
      </c>
      <c r="I302" s="121">
        <v>2018</v>
      </c>
      <c r="J302" s="121">
        <v>2019</v>
      </c>
      <c r="K302" s="121">
        <v>2020</v>
      </c>
      <c r="L302" s="121">
        <v>2021</v>
      </c>
      <c r="M302" s="121">
        <v>2022</v>
      </c>
      <c r="N302" s="121">
        <v>2023</v>
      </c>
      <c r="O302" s="515">
        <v>2024</v>
      </c>
    </row>
    <row r="303" spans="2:15" ht="15.75" thickBot="1" x14ac:dyDescent="0.3">
      <c r="B303" s="527">
        <v>4.3413291388124262E-2</v>
      </c>
      <c r="C303" s="118">
        <v>4.1532284604752188E-2</v>
      </c>
      <c r="D303" s="118">
        <v>4.5036401602799252E-2</v>
      </c>
      <c r="E303" s="118">
        <v>4.6966731898238745E-2</v>
      </c>
      <c r="F303" s="118">
        <v>4.6498502149090438E-2</v>
      </c>
      <c r="G303" s="118">
        <v>4.6900226025185662E-2</v>
      </c>
      <c r="H303" s="118">
        <v>4.7284369997266797E-2</v>
      </c>
      <c r="I303" s="118">
        <v>4.6108699147772957E-2</v>
      </c>
      <c r="J303" s="118">
        <v>4.6295551443970719E-2</v>
      </c>
      <c r="K303" s="118">
        <v>4.7339774693050923E-2</v>
      </c>
      <c r="L303" s="118">
        <v>4.6197522367515488E-2</v>
      </c>
      <c r="M303" s="118">
        <v>4.7902849973113462E-2</v>
      </c>
      <c r="N303" s="118">
        <v>4.9267582567555271E-2</v>
      </c>
      <c r="O303" s="528">
        <v>5.0635785649409626E-2</v>
      </c>
    </row>
    <row r="304" spans="2:15" ht="15.75" thickBot="1" x14ac:dyDescent="0.3">
      <c r="B304" s="974" t="s">
        <v>25</v>
      </c>
      <c r="C304" s="974"/>
      <c r="D304" s="974"/>
      <c r="E304" s="974"/>
      <c r="F304" s="974"/>
      <c r="G304" s="974"/>
      <c r="H304" s="974"/>
      <c r="I304" s="974"/>
      <c r="J304" s="974"/>
      <c r="K304" s="974"/>
      <c r="L304" s="974"/>
      <c r="M304" s="974"/>
      <c r="N304" s="974"/>
      <c r="O304" s="974"/>
    </row>
    <row r="305" spans="2:25" x14ac:dyDescent="0.25">
      <c r="B305" s="121">
        <v>2011</v>
      </c>
      <c r="C305" s="121">
        <v>2012</v>
      </c>
      <c r="D305" s="121">
        <v>2013</v>
      </c>
      <c r="E305" s="121">
        <v>2014</v>
      </c>
      <c r="F305" s="121">
        <v>2015</v>
      </c>
      <c r="G305" s="121">
        <v>2016</v>
      </c>
      <c r="H305" s="123">
        <v>2017</v>
      </c>
      <c r="I305" s="121">
        <v>2018</v>
      </c>
      <c r="J305" s="121">
        <v>2019</v>
      </c>
      <c r="K305" s="121">
        <v>2020</v>
      </c>
      <c r="L305" s="121">
        <v>2021</v>
      </c>
      <c r="M305" s="121">
        <v>2022</v>
      </c>
      <c r="N305" s="121">
        <v>2023</v>
      </c>
      <c r="O305" s="515">
        <v>2024</v>
      </c>
    </row>
    <row r="306" spans="2:25" ht="15.75" thickBot="1" x14ac:dyDescent="0.3">
      <c r="B306" s="527">
        <v>4.7031065670467949E-2</v>
      </c>
      <c r="C306" s="118">
        <v>4.7587704864082141E-2</v>
      </c>
      <c r="D306" s="118">
        <v>4.8140414244596197E-2</v>
      </c>
      <c r="E306" s="118">
        <v>4.9114600735048447E-2</v>
      </c>
      <c r="F306" s="118">
        <v>5.0753267051621587E-2</v>
      </c>
      <c r="G306" s="118">
        <v>5.1380368098159511E-2</v>
      </c>
      <c r="H306" s="118">
        <v>5.1774628089492798E-2</v>
      </c>
      <c r="I306" s="118">
        <v>5.9856890175269337E-2</v>
      </c>
      <c r="J306" s="118">
        <v>6.1539699139248651E-2</v>
      </c>
      <c r="K306" s="118">
        <v>6.4343276654993467E-2</v>
      </c>
      <c r="L306" s="118">
        <v>6.8134893324156912E-2</v>
      </c>
      <c r="M306" s="118">
        <v>7.0980462448467466E-2</v>
      </c>
      <c r="N306" s="118">
        <v>7.3560185606405246E-2</v>
      </c>
      <c r="O306" s="528">
        <v>7.4704813805631251E-2</v>
      </c>
    </row>
    <row r="307" spans="2:25" ht="15.75" thickBot="1" x14ac:dyDescent="0.3">
      <c r="B307" s="974" t="s">
        <v>26</v>
      </c>
      <c r="C307" s="974"/>
      <c r="D307" s="974"/>
      <c r="E307" s="974"/>
      <c r="F307" s="974"/>
      <c r="G307" s="974"/>
      <c r="H307" s="974"/>
      <c r="I307" s="974"/>
      <c r="J307" s="974"/>
      <c r="K307" s="974"/>
      <c r="L307" s="974"/>
      <c r="M307" s="974"/>
      <c r="N307" s="974"/>
      <c r="O307" s="974"/>
    </row>
    <row r="308" spans="2:25" x14ac:dyDescent="0.25">
      <c r="B308" s="121">
        <v>2011</v>
      </c>
      <c r="C308" s="121">
        <v>2012</v>
      </c>
      <c r="D308" s="121">
        <v>2013</v>
      </c>
      <c r="E308" s="121">
        <v>2014</v>
      </c>
      <c r="F308" s="121">
        <v>2015</v>
      </c>
      <c r="G308" s="121">
        <v>2016</v>
      </c>
      <c r="H308" s="123">
        <v>2017</v>
      </c>
      <c r="I308" s="121">
        <v>2018</v>
      </c>
      <c r="J308" s="121">
        <v>2019</v>
      </c>
      <c r="K308" s="121">
        <v>2020</v>
      </c>
      <c r="L308" s="121">
        <v>2021</v>
      </c>
      <c r="M308" s="121">
        <v>2022</v>
      </c>
      <c r="N308" s="121">
        <v>2023</v>
      </c>
      <c r="O308" s="515">
        <v>2024</v>
      </c>
    </row>
    <row r="309" spans="2:25" x14ac:dyDescent="0.25">
      <c r="B309" s="529">
        <v>8.1950452221785292E-2</v>
      </c>
      <c r="C309" s="530">
        <v>9.2476798525636811E-2</v>
      </c>
      <c r="D309" s="530">
        <v>9.3458998814831537E-2</v>
      </c>
      <c r="E309" s="530">
        <v>9.1403751610901626E-2</v>
      </c>
      <c r="F309" s="530">
        <v>9.3214084140146744E-2</v>
      </c>
      <c r="G309" s="530">
        <v>9.2872134323538913E-2</v>
      </c>
      <c r="H309" s="530">
        <v>9.4568739994533593E-2</v>
      </c>
      <c r="I309" s="530">
        <v>9.3222383019778102E-2</v>
      </c>
      <c r="J309" s="530">
        <v>8.6477354999597786E-2</v>
      </c>
      <c r="K309" s="530">
        <v>8.4342432808742249E-2</v>
      </c>
      <c r="L309" s="530">
        <v>8.1340330350997941E-2</v>
      </c>
      <c r="M309" s="530">
        <v>7.7657286252016497E-2</v>
      </c>
      <c r="N309" s="530">
        <v>7.4970430352106265E-2</v>
      </c>
      <c r="O309" s="531">
        <v>7.0118074477747497E-2</v>
      </c>
    </row>
    <row r="310" spans="2:25" x14ac:dyDescent="0.25">
      <c r="B310" s="810" t="s">
        <v>479</v>
      </c>
    </row>
    <row r="311" spans="2:25" x14ac:dyDescent="0.25">
      <c r="C311" s="97"/>
    </row>
    <row r="312" spans="2:25" x14ac:dyDescent="0.25">
      <c r="B312" s="1" t="s">
        <v>873</v>
      </c>
      <c r="C312" s="478"/>
      <c r="D312" s="478"/>
      <c r="E312" s="478"/>
      <c r="F312" s="478"/>
      <c r="G312" s="478"/>
      <c r="H312" s="478"/>
      <c r="I312" s="478"/>
      <c r="J312" s="478"/>
      <c r="K312" s="478"/>
      <c r="L312" s="478"/>
      <c r="M312" s="8"/>
      <c r="Q312" s="8"/>
    </row>
    <row r="313" spans="2:25" ht="15.75" customHeight="1" thickBot="1" x14ac:dyDescent="0.3">
      <c r="B313" s="968" t="s">
        <v>27</v>
      </c>
      <c r="C313" s="968"/>
      <c r="D313" s="968"/>
      <c r="E313" s="968"/>
      <c r="F313" s="968"/>
      <c r="G313" s="968"/>
      <c r="H313" s="968"/>
      <c r="I313" s="968"/>
      <c r="J313" s="968"/>
      <c r="K313" s="968"/>
      <c r="L313" s="968"/>
      <c r="M313" s="478"/>
      <c r="N313" s="99"/>
    </row>
    <row r="314" spans="2:25" x14ac:dyDescent="0.25">
      <c r="B314" s="532"/>
      <c r="C314" s="121">
        <v>2019</v>
      </c>
      <c r="D314" s="121">
        <v>2020</v>
      </c>
      <c r="E314" s="121">
        <v>2021</v>
      </c>
      <c r="F314" s="121">
        <v>2022</v>
      </c>
      <c r="G314" s="121">
        <v>2023</v>
      </c>
      <c r="H314" s="121">
        <v>2024</v>
      </c>
      <c r="I314" s="121"/>
      <c r="J314" s="121"/>
      <c r="K314" s="121"/>
      <c r="L314" s="515"/>
      <c r="M314" s="98"/>
      <c r="N314" s="98"/>
      <c r="O314" s="98"/>
      <c r="P314" s="98"/>
      <c r="Q314" s="98"/>
      <c r="R314" s="98"/>
      <c r="S314" s="98"/>
      <c r="T314" s="98"/>
      <c r="U314" s="98"/>
      <c r="V314" s="98"/>
      <c r="W314" s="98"/>
      <c r="X314" s="98"/>
      <c r="Y314" s="98"/>
    </row>
    <row r="315" spans="2:25" s="98" customFormat="1" ht="15.75" thickBot="1" x14ac:dyDescent="0.3">
      <c r="B315" s="533" t="s">
        <v>483</v>
      </c>
      <c r="C315" s="126">
        <v>0.87076447194179907</v>
      </c>
      <c r="D315" s="124">
        <v>0.89239371223136288</v>
      </c>
      <c r="E315" s="124">
        <v>0.89614739388662756</v>
      </c>
      <c r="F315" s="124">
        <v>0.8931744288753668</v>
      </c>
      <c r="G315" s="124">
        <v>0.8954572344964894</v>
      </c>
      <c r="H315" s="124">
        <v>0.8752423396202228</v>
      </c>
      <c r="I315" s="124"/>
      <c r="J315" s="124"/>
      <c r="K315" s="124"/>
      <c r="L315" s="534"/>
      <c r="M315" s="99"/>
      <c r="N315" s="99"/>
      <c r="O315" s="99"/>
      <c r="P315" s="99"/>
      <c r="Q315" s="99"/>
      <c r="R315" s="99"/>
      <c r="S315" s="99"/>
      <c r="T315" s="99"/>
      <c r="U315" s="99"/>
      <c r="V315" s="99"/>
      <c r="W315" s="99"/>
      <c r="X315" s="99"/>
      <c r="Y315" s="99"/>
    </row>
    <row r="316" spans="2:25" s="99" customFormat="1" ht="15.75" thickBot="1" x14ac:dyDescent="0.3">
      <c r="B316" s="535" t="s">
        <v>484</v>
      </c>
      <c r="C316" s="126">
        <v>0.11697167789646955</v>
      </c>
      <c r="D316" s="124">
        <v>9.7242906859169934E-2</v>
      </c>
      <c r="E316" s="124">
        <v>9.2931935145480427E-2</v>
      </c>
      <c r="F316" s="124">
        <v>9.3622917143451612E-2</v>
      </c>
      <c r="G316" s="124">
        <v>9.3485708061593259E-2</v>
      </c>
      <c r="H316" s="124">
        <v>0.11402092388002584</v>
      </c>
      <c r="I316" s="124"/>
      <c r="J316" s="124"/>
      <c r="K316" s="124"/>
      <c r="L316" s="534"/>
    </row>
    <row r="317" spans="2:25" s="99" customFormat="1" ht="15.75" thickBot="1" x14ac:dyDescent="0.3">
      <c r="B317" s="536" t="s">
        <v>485</v>
      </c>
      <c r="C317" s="127">
        <v>1.2356752428546785E-2</v>
      </c>
      <c r="D317" s="125">
        <v>1.1053750257068153E-2</v>
      </c>
      <c r="E317" s="125">
        <v>1.1567292371060297E-2</v>
      </c>
      <c r="F317" s="125">
        <v>1.384625816460861E-2</v>
      </c>
      <c r="G317" s="125">
        <v>1.1658380352320212E-2</v>
      </c>
      <c r="H317" s="125">
        <v>1.1328715188518438E-2</v>
      </c>
      <c r="I317" s="125"/>
      <c r="J317" s="125"/>
      <c r="K317" s="125"/>
      <c r="L317" s="537"/>
    </row>
    <row r="318" spans="2:25" s="99" customFormat="1" ht="15.75" thickBot="1" x14ac:dyDescent="0.3">
      <c r="B318" s="973" t="s">
        <v>18</v>
      </c>
      <c r="C318" s="973"/>
      <c r="D318" s="973"/>
      <c r="E318" s="973"/>
      <c r="F318" s="973"/>
      <c r="G318" s="973"/>
      <c r="H318" s="973"/>
      <c r="I318" s="973"/>
      <c r="J318" s="973"/>
      <c r="K318" s="973"/>
      <c r="L318" s="973"/>
      <c r="M318" s="478"/>
      <c r="N318"/>
      <c r="O318"/>
      <c r="P318"/>
      <c r="Q318"/>
      <c r="R318"/>
      <c r="S318"/>
      <c r="T318"/>
      <c r="U318"/>
      <c r="V318"/>
      <c r="W318"/>
      <c r="X318"/>
      <c r="Y318"/>
    </row>
    <row r="319" spans="2:25" x14ac:dyDescent="0.25">
      <c r="B319" s="532"/>
      <c r="C319" s="121">
        <v>2019</v>
      </c>
      <c r="D319" s="121">
        <v>2020</v>
      </c>
      <c r="E319" s="121">
        <v>2021</v>
      </c>
      <c r="F319" s="121">
        <v>2022</v>
      </c>
      <c r="G319" s="121">
        <v>2023</v>
      </c>
      <c r="H319" s="121">
        <v>2024</v>
      </c>
      <c r="I319" s="121"/>
      <c r="J319" s="121"/>
      <c r="K319" s="121"/>
      <c r="L319" s="515"/>
      <c r="M319" s="98"/>
      <c r="N319" s="98"/>
      <c r="O319" s="98"/>
      <c r="P319" s="98"/>
      <c r="Q319" s="98"/>
      <c r="R319" s="98"/>
      <c r="S319" s="98"/>
      <c r="T319" s="98"/>
      <c r="U319" s="98"/>
      <c r="V319" s="98"/>
      <c r="W319" s="98"/>
      <c r="X319" s="98"/>
      <c r="Y319" s="98"/>
    </row>
    <row r="320" spans="2:25" s="98" customFormat="1" ht="15.75" thickBot="1" x14ac:dyDescent="0.3">
      <c r="B320" s="533" t="s">
        <v>483</v>
      </c>
      <c r="C320" s="126">
        <v>0.90877598152424943</v>
      </c>
      <c r="D320" s="124">
        <v>0.93014230271668819</v>
      </c>
      <c r="E320" s="124">
        <v>0.9379042690815006</v>
      </c>
      <c r="F320" s="124">
        <v>0.91421254801536489</v>
      </c>
      <c r="G320" s="124">
        <v>0.92</v>
      </c>
      <c r="H320" s="124">
        <v>0.91309385863267667</v>
      </c>
      <c r="I320" s="124"/>
      <c r="J320" s="124"/>
      <c r="K320" s="124"/>
      <c r="L320" s="534"/>
      <c r="M320" s="99"/>
      <c r="N320" s="99"/>
      <c r="O320" s="99"/>
      <c r="P320" s="99"/>
      <c r="Q320" s="99"/>
      <c r="R320" s="99"/>
      <c r="S320" s="99"/>
      <c r="T320" s="99"/>
      <c r="U320" s="99"/>
      <c r="V320" s="99"/>
      <c r="W320" s="99"/>
      <c r="X320" s="99"/>
      <c r="Y320" s="99"/>
    </row>
    <row r="321" spans="2:25" s="99" customFormat="1" ht="15.75" thickBot="1" x14ac:dyDescent="0.3">
      <c r="B321" s="535" t="s">
        <v>484</v>
      </c>
      <c r="C321" s="126">
        <v>8.3140877598152418E-2</v>
      </c>
      <c r="D321" s="124">
        <v>6.5976714100905567E-2</v>
      </c>
      <c r="E321" s="124">
        <v>5.0452781371280724E-2</v>
      </c>
      <c r="F321" s="124">
        <v>7.6824583866837381E-2</v>
      </c>
      <c r="G321" s="124">
        <v>7.5294117647058817E-2</v>
      </c>
      <c r="H321" s="124">
        <v>8.2271147161066052E-2</v>
      </c>
      <c r="I321" s="124"/>
      <c r="J321" s="124"/>
      <c r="K321" s="124"/>
      <c r="L321" s="534"/>
    </row>
    <row r="322" spans="2:25" s="99" customFormat="1" ht="15.75" thickBot="1" x14ac:dyDescent="0.3">
      <c r="B322" s="536" t="s">
        <v>485</v>
      </c>
      <c r="C322" s="127">
        <v>8.0831408775981529E-3</v>
      </c>
      <c r="D322" s="125">
        <v>3.8809831824062097E-3</v>
      </c>
      <c r="E322" s="125">
        <v>1.1642949547218629E-2</v>
      </c>
      <c r="F322" s="125">
        <v>8.9628681177976958E-3</v>
      </c>
      <c r="G322" s="125">
        <v>4.7058823529411761E-3</v>
      </c>
      <c r="H322" s="125">
        <v>4.6349942062572421E-3</v>
      </c>
      <c r="I322" s="125"/>
      <c r="J322" s="125"/>
      <c r="K322" s="125"/>
      <c r="L322" s="537"/>
    </row>
    <row r="323" spans="2:25" s="99" customFormat="1" ht="15.75" thickBot="1" x14ac:dyDescent="0.3">
      <c r="B323" s="973" t="s">
        <v>19</v>
      </c>
      <c r="C323" s="973"/>
      <c r="D323" s="973"/>
      <c r="E323" s="973"/>
      <c r="F323" s="973"/>
      <c r="G323" s="973"/>
      <c r="H323" s="973"/>
      <c r="I323" s="973"/>
      <c r="J323" s="973"/>
      <c r="K323" s="973"/>
      <c r="L323" s="973"/>
      <c r="M323" s="8"/>
      <c r="N323"/>
      <c r="O323"/>
      <c r="P323"/>
      <c r="Q323"/>
      <c r="R323"/>
      <c r="S323"/>
      <c r="T323"/>
      <c r="U323"/>
      <c r="V323"/>
      <c r="W323"/>
      <c r="X323"/>
      <c r="Y323"/>
    </row>
    <row r="324" spans="2:25" x14ac:dyDescent="0.25">
      <c r="B324" s="532"/>
      <c r="C324" s="121">
        <v>2019</v>
      </c>
      <c r="D324" s="121">
        <v>2020</v>
      </c>
      <c r="E324" s="121">
        <v>2021</v>
      </c>
      <c r="F324" s="121">
        <v>2022</v>
      </c>
      <c r="G324" s="121">
        <v>2023</v>
      </c>
      <c r="H324" s="121">
        <v>2024</v>
      </c>
      <c r="I324" s="121"/>
      <c r="J324" s="121"/>
      <c r="K324" s="121"/>
      <c r="L324" s="515"/>
      <c r="M324" s="478"/>
      <c r="N324" s="98"/>
      <c r="O324" s="98"/>
      <c r="P324" s="98"/>
      <c r="Q324" s="98"/>
      <c r="R324" s="98"/>
      <c r="S324" s="98"/>
      <c r="T324" s="98"/>
      <c r="U324" s="98"/>
      <c r="V324" s="98"/>
      <c r="W324" s="98"/>
      <c r="X324" s="98"/>
      <c r="Y324" s="98"/>
    </row>
    <row r="325" spans="2:25" s="98" customFormat="1" ht="15.75" thickBot="1" x14ac:dyDescent="0.3">
      <c r="B325" s="533" t="s">
        <v>483</v>
      </c>
      <c r="C325" s="126">
        <v>0.83005780346820812</v>
      </c>
      <c r="D325" s="124">
        <v>0.83995186522262333</v>
      </c>
      <c r="E325" s="124">
        <v>0.84130434782608698</v>
      </c>
      <c r="F325" s="124">
        <v>0.84451901565995524</v>
      </c>
      <c r="G325" s="124">
        <v>0.84204909284951979</v>
      </c>
      <c r="H325" s="124">
        <v>0.83024691358024694</v>
      </c>
      <c r="I325" s="124"/>
      <c r="J325" s="124"/>
      <c r="K325" s="124"/>
      <c r="L325" s="534"/>
      <c r="M325" s="478"/>
      <c r="N325" s="99"/>
      <c r="O325" s="99"/>
      <c r="P325" s="99"/>
      <c r="Q325" s="99"/>
      <c r="R325" s="99"/>
      <c r="S325" s="99"/>
      <c r="T325" s="99"/>
      <c r="U325" s="99"/>
      <c r="V325" s="99"/>
      <c r="W325" s="99"/>
      <c r="X325" s="99"/>
      <c r="Y325" s="99"/>
    </row>
    <row r="326" spans="2:25" s="99" customFormat="1" ht="15.75" thickBot="1" x14ac:dyDescent="0.3">
      <c r="B326" s="535" t="s">
        <v>484</v>
      </c>
      <c r="C326" s="126">
        <v>0.15375722543352602</v>
      </c>
      <c r="D326" s="124">
        <v>0.14320096269554752</v>
      </c>
      <c r="E326" s="124">
        <v>0.1358695652173913</v>
      </c>
      <c r="F326" s="124">
        <v>0.1319910514541387</v>
      </c>
      <c r="G326" s="124">
        <v>0.13660618996798293</v>
      </c>
      <c r="H326" s="124">
        <v>0.15637860082304528</v>
      </c>
      <c r="I326" s="124"/>
      <c r="J326" s="124"/>
      <c r="K326" s="124"/>
      <c r="L326" s="534"/>
      <c r="M326" s="98"/>
    </row>
    <row r="327" spans="2:25" s="99" customFormat="1" ht="15.75" thickBot="1" x14ac:dyDescent="0.3">
      <c r="B327" s="536" t="s">
        <v>485</v>
      </c>
      <c r="C327" s="127">
        <v>1.6184971098265895E-2</v>
      </c>
      <c r="D327" s="125">
        <v>1.684717208182912E-2</v>
      </c>
      <c r="E327" s="125">
        <v>2.2826086956521739E-2</v>
      </c>
      <c r="F327" s="125">
        <v>2.3489932885906041E-2</v>
      </c>
      <c r="G327" s="125">
        <v>2.1344717182497332E-2</v>
      </c>
      <c r="H327" s="125">
        <v>1.3374485596707819E-2</v>
      </c>
      <c r="I327" s="125"/>
      <c r="J327" s="125"/>
      <c r="K327" s="125"/>
      <c r="L327" s="537"/>
    </row>
    <row r="328" spans="2:25" s="99" customFormat="1" ht="15.75" thickBot="1" x14ac:dyDescent="0.3">
      <c r="B328" s="973" t="s">
        <v>20</v>
      </c>
      <c r="C328" s="973"/>
      <c r="D328" s="973"/>
      <c r="E328" s="973"/>
      <c r="F328" s="973"/>
      <c r="G328" s="973"/>
      <c r="H328" s="973"/>
      <c r="I328" s="973"/>
      <c r="J328" s="973"/>
      <c r="K328" s="973"/>
      <c r="L328" s="973"/>
      <c r="N328"/>
      <c r="O328"/>
      <c r="P328"/>
      <c r="Q328"/>
      <c r="R328"/>
      <c r="S328"/>
      <c r="T328"/>
      <c r="U328"/>
      <c r="V328"/>
      <c r="W328"/>
      <c r="X328"/>
      <c r="Y328"/>
    </row>
    <row r="329" spans="2:25" x14ac:dyDescent="0.25">
      <c r="B329" s="532"/>
      <c r="C329" s="121">
        <v>2019</v>
      </c>
      <c r="D329" s="121">
        <v>2020</v>
      </c>
      <c r="E329" s="121">
        <v>2021</v>
      </c>
      <c r="F329" s="121">
        <v>2022</v>
      </c>
      <c r="G329" s="121">
        <v>2023</v>
      </c>
      <c r="H329" s="121">
        <v>2024</v>
      </c>
      <c r="I329" s="121"/>
      <c r="J329" s="121"/>
      <c r="K329" s="121"/>
      <c r="L329" s="515"/>
      <c r="M329" s="99"/>
      <c r="N329" s="98"/>
      <c r="O329" s="98"/>
      <c r="P329" s="98"/>
      <c r="Q329" s="98"/>
      <c r="R329" s="98"/>
      <c r="S329" s="98"/>
      <c r="T329" s="98"/>
      <c r="U329" s="98"/>
      <c r="V329" s="98"/>
      <c r="W329" s="98"/>
      <c r="X329" s="98"/>
      <c r="Y329" s="98"/>
    </row>
    <row r="330" spans="2:25" s="98" customFormat="1" ht="15.75" thickBot="1" x14ac:dyDescent="0.3">
      <c r="B330" s="533" t="s">
        <v>483</v>
      </c>
      <c r="C330" s="126">
        <v>0.84978540772532185</v>
      </c>
      <c r="D330" s="124">
        <v>0.92029755579171091</v>
      </c>
      <c r="E330" s="124">
        <v>0.92252866439417414</v>
      </c>
      <c r="F330" s="124">
        <v>0.90558591378263509</v>
      </c>
      <c r="G330" s="124">
        <v>0.91345093715545755</v>
      </c>
      <c r="H330" s="124">
        <v>0.91326676176890154</v>
      </c>
      <c r="I330" s="124"/>
      <c r="J330" s="124"/>
      <c r="K330" s="124"/>
      <c r="L330" s="534"/>
      <c r="M330" s="478"/>
      <c r="N330" s="99"/>
      <c r="O330" s="99"/>
      <c r="P330" s="99"/>
      <c r="Q330" s="99"/>
      <c r="R330" s="99"/>
      <c r="S330" s="99"/>
      <c r="T330" s="99"/>
      <c r="U330" s="99"/>
      <c r="V330" s="99"/>
      <c r="W330" s="99"/>
      <c r="X330" s="99"/>
      <c r="Y330" s="99"/>
    </row>
    <row r="331" spans="2:25" s="99" customFormat="1" ht="15.75" thickBot="1" x14ac:dyDescent="0.3">
      <c r="B331" s="535" t="s">
        <v>484</v>
      </c>
      <c r="C331" s="126">
        <v>0.12303290414878398</v>
      </c>
      <c r="D331" s="124">
        <v>7.084661707403471E-2</v>
      </c>
      <c r="E331" s="124">
        <v>6.8794546017973343E-2</v>
      </c>
      <c r="F331" s="124">
        <v>8.3181542197935637E-2</v>
      </c>
      <c r="G331" s="124">
        <v>7.7177508269018744E-2</v>
      </c>
      <c r="H331" s="124">
        <v>7.4179743223965769E-2</v>
      </c>
      <c r="I331" s="124"/>
      <c r="J331" s="124"/>
      <c r="K331" s="124"/>
      <c r="L331" s="534"/>
      <c r="M331" s="98"/>
    </row>
    <row r="332" spans="2:25" s="99" customFormat="1" ht="15.75" thickBot="1" x14ac:dyDescent="0.3">
      <c r="B332" s="536" t="s">
        <v>485</v>
      </c>
      <c r="C332" s="127">
        <v>2.7181688125894134E-2</v>
      </c>
      <c r="D332" s="125">
        <v>8.8558271342543387E-3</v>
      </c>
      <c r="E332" s="125">
        <v>8.6767895878524948E-3</v>
      </c>
      <c r="F332" s="125">
        <v>1.1232544019429266E-2</v>
      </c>
      <c r="G332" s="125">
        <v>9.371554575523704E-3</v>
      </c>
      <c r="H332" s="125">
        <v>1.2553495007132667E-2</v>
      </c>
      <c r="I332" s="125"/>
      <c r="J332" s="125"/>
      <c r="K332" s="125"/>
      <c r="L332" s="537"/>
    </row>
    <row r="333" spans="2:25" s="99" customFormat="1" ht="15.75" thickBot="1" x14ac:dyDescent="0.3">
      <c r="B333" s="973" t="s">
        <v>21</v>
      </c>
      <c r="C333" s="973"/>
      <c r="D333" s="973"/>
      <c r="E333" s="973"/>
      <c r="F333" s="973"/>
      <c r="G333" s="973"/>
      <c r="H333" s="973"/>
      <c r="I333" s="973"/>
      <c r="J333" s="973"/>
      <c r="K333" s="973"/>
      <c r="L333" s="973"/>
      <c r="N333"/>
      <c r="O333"/>
      <c r="P333"/>
      <c r="Q333"/>
      <c r="R333"/>
      <c r="S333"/>
      <c r="T333"/>
      <c r="U333"/>
      <c r="V333"/>
      <c r="W333"/>
      <c r="X333"/>
      <c r="Y333"/>
    </row>
    <row r="334" spans="2:25" x14ac:dyDescent="0.25">
      <c r="B334" s="532"/>
      <c r="C334" s="121">
        <v>2019</v>
      </c>
      <c r="D334" s="121">
        <v>2020</v>
      </c>
      <c r="E334" s="121">
        <v>2021</v>
      </c>
      <c r="F334" s="121">
        <v>2022</v>
      </c>
      <c r="G334" s="121">
        <v>2023</v>
      </c>
      <c r="H334" s="121">
        <v>2024</v>
      </c>
      <c r="I334" s="121"/>
      <c r="J334" s="121"/>
      <c r="K334" s="121"/>
      <c r="L334" s="515"/>
      <c r="M334" s="99"/>
      <c r="N334" s="98"/>
      <c r="O334" s="98"/>
      <c r="P334" s="98"/>
      <c r="Q334" s="98"/>
      <c r="R334" s="98"/>
      <c r="S334" s="98"/>
      <c r="T334" s="98"/>
      <c r="U334" s="98"/>
      <c r="V334" s="98"/>
      <c r="W334" s="98"/>
      <c r="X334" s="98"/>
      <c r="Y334" s="98"/>
    </row>
    <row r="335" spans="2:25" s="98" customFormat="1" ht="15.75" thickBot="1" x14ac:dyDescent="0.3">
      <c r="B335" s="533" t="s">
        <v>483</v>
      </c>
      <c r="C335" s="126">
        <v>0.863556338028169</v>
      </c>
      <c r="D335" s="124">
        <v>0.89945517582961865</v>
      </c>
      <c r="E335" s="124">
        <v>0.88893925657298278</v>
      </c>
      <c r="F335" s="124">
        <v>0.89310829817158932</v>
      </c>
      <c r="G335" s="124">
        <v>0.88645330995177551</v>
      </c>
      <c r="H335" s="124">
        <v>0.82009604728481711</v>
      </c>
      <c r="I335" s="124"/>
      <c r="J335" s="124"/>
      <c r="K335" s="124"/>
      <c r="L335" s="534"/>
      <c r="M335" s="8"/>
      <c r="N335" s="99"/>
      <c r="O335" s="99"/>
      <c r="P335" s="99"/>
      <c r="Q335" s="99"/>
      <c r="R335" s="99"/>
      <c r="S335" s="99"/>
      <c r="T335" s="99"/>
      <c r="U335" s="99"/>
      <c r="V335" s="99"/>
      <c r="W335" s="99"/>
      <c r="X335" s="99"/>
      <c r="Y335" s="99"/>
    </row>
    <row r="336" spans="2:25" s="99" customFormat="1" ht="15.75" thickBot="1" x14ac:dyDescent="0.3">
      <c r="B336" s="535" t="s">
        <v>484</v>
      </c>
      <c r="C336" s="126">
        <v>0.125</v>
      </c>
      <c r="D336" s="124">
        <v>8.7171867261020303E-2</v>
      </c>
      <c r="E336" s="124">
        <v>0.10290117860380779</v>
      </c>
      <c r="F336" s="124">
        <v>9.3764650726676044E-2</v>
      </c>
      <c r="G336" s="124">
        <v>0.10609381850065761</v>
      </c>
      <c r="H336" s="124">
        <v>0.17436276320650165</v>
      </c>
      <c r="I336" s="124"/>
      <c r="J336" s="124"/>
      <c r="K336" s="124"/>
      <c r="L336" s="534"/>
      <c r="M336" s="478"/>
    </row>
    <row r="337" spans="2:25" s="99" customFormat="1" ht="15.75" thickBot="1" x14ac:dyDescent="0.3">
      <c r="B337" s="536" t="s">
        <v>485</v>
      </c>
      <c r="C337" s="127">
        <v>1.1443661971830986E-2</v>
      </c>
      <c r="D337" s="125">
        <v>1.3372956909361069E-2</v>
      </c>
      <c r="E337" s="125">
        <v>8.1595648232094288E-3</v>
      </c>
      <c r="F337" s="125">
        <v>1.3127051101734646E-2</v>
      </c>
      <c r="G337" s="125">
        <v>7.4528715475668562E-3</v>
      </c>
      <c r="H337" s="125">
        <v>5.5411895086811972E-3</v>
      </c>
      <c r="I337" s="125"/>
      <c r="J337" s="125"/>
      <c r="K337" s="125"/>
      <c r="L337" s="537"/>
      <c r="M337" s="478"/>
    </row>
    <row r="338" spans="2:25" s="99" customFormat="1" ht="15.75" thickBot="1" x14ac:dyDescent="0.3">
      <c r="B338" s="973" t="s">
        <v>22</v>
      </c>
      <c r="C338" s="973"/>
      <c r="D338" s="973"/>
      <c r="E338" s="973"/>
      <c r="F338" s="973"/>
      <c r="G338" s="973"/>
      <c r="H338" s="973"/>
      <c r="I338" s="973"/>
      <c r="J338" s="973"/>
      <c r="K338" s="973"/>
      <c r="L338" s="973"/>
      <c r="M338" s="98"/>
      <c r="N338"/>
      <c r="O338"/>
      <c r="P338"/>
      <c r="Q338"/>
      <c r="R338"/>
      <c r="S338"/>
      <c r="T338"/>
      <c r="U338"/>
      <c r="V338"/>
      <c r="W338"/>
      <c r="X338"/>
      <c r="Y338"/>
    </row>
    <row r="339" spans="2:25" x14ac:dyDescent="0.25">
      <c r="B339" s="532"/>
      <c r="C339" s="121">
        <v>2019</v>
      </c>
      <c r="D339" s="121">
        <v>2020</v>
      </c>
      <c r="E339" s="121">
        <v>2021</v>
      </c>
      <c r="F339" s="121">
        <v>2022</v>
      </c>
      <c r="G339" s="121">
        <v>2023</v>
      </c>
      <c r="H339" s="121">
        <v>2024</v>
      </c>
      <c r="I339" s="121"/>
      <c r="J339" s="121"/>
      <c r="K339" s="121"/>
      <c r="L339" s="515"/>
      <c r="M339" s="99"/>
      <c r="N339" s="98"/>
      <c r="O339" s="98"/>
      <c r="P339" s="98"/>
      <c r="Q339" s="98"/>
      <c r="R339" s="98"/>
      <c r="S339" s="98"/>
      <c r="T339" s="98"/>
      <c r="U339" s="98"/>
      <c r="V339" s="98"/>
      <c r="W339" s="98"/>
      <c r="X339" s="98"/>
      <c r="Y339" s="98"/>
    </row>
    <row r="340" spans="2:25" s="98" customFormat="1" ht="15.75" thickBot="1" x14ac:dyDescent="0.3">
      <c r="B340" s="533" t="s">
        <v>483</v>
      </c>
      <c r="C340" s="126">
        <v>0.8859504132231405</v>
      </c>
      <c r="D340" s="124">
        <v>0.87475915221579958</v>
      </c>
      <c r="E340" s="124">
        <v>0.8716981132075472</v>
      </c>
      <c r="F340" s="124">
        <v>0.9183006535947712</v>
      </c>
      <c r="G340" s="124">
        <v>0.89776357827476039</v>
      </c>
      <c r="H340" s="124">
        <v>0.88694267515923564</v>
      </c>
      <c r="I340" s="124"/>
      <c r="J340" s="124"/>
      <c r="K340" s="124"/>
      <c r="L340" s="534"/>
      <c r="M340" s="99"/>
      <c r="N340" s="99"/>
      <c r="O340" s="99"/>
      <c r="P340" s="99"/>
      <c r="Q340" s="99"/>
      <c r="R340" s="99"/>
      <c r="S340" s="99"/>
      <c r="T340" s="99"/>
      <c r="U340" s="99"/>
      <c r="V340" s="99"/>
      <c r="W340" s="99"/>
      <c r="X340" s="99"/>
      <c r="Y340" s="99"/>
    </row>
    <row r="341" spans="2:25" s="99" customFormat="1" ht="15.75" thickBot="1" x14ac:dyDescent="0.3">
      <c r="B341" s="535" t="s">
        <v>484</v>
      </c>
      <c r="C341" s="126">
        <v>9.5867768595041328E-2</v>
      </c>
      <c r="D341" s="124">
        <v>0.11175337186897881</v>
      </c>
      <c r="E341" s="124">
        <v>0.11132075471698114</v>
      </c>
      <c r="F341" s="124">
        <v>7.1895424836601302E-2</v>
      </c>
      <c r="G341" s="124">
        <v>8.6261980830670923E-2</v>
      </c>
      <c r="H341" s="124">
        <v>9.2356687898089165E-2</v>
      </c>
      <c r="I341" s="124"/>
      <c r="J341" s="124"/>
      <c r="K341" s="124"/>
      <c r="L341" s="534"/>
    </row>
    <row r="342" spans="2:25" s="99" customFormat="1" ht="15.75" thickBot="1" x14ac:dyDescent="0.3">
      <c r="B342" s="536" t="s">
        <v>485</v>
      </c>
      <c r="C342" s="127">
        <v>1.8181818181818181E-2</v>
      </c>
      <c r="D342" s="125">
        <v>1.348747591522158E-2</v>
      </c>
      <c r="E342" s="125">
        <v>1.6981132075471698E-2</v>
      </c>
      <c r="F342" s="125">
        <v>9.8039215686274508E-3</v>
      </c>
      <c r="G342" s="125">
        <v>1.5974440894568689E-2</v>
      </c>
      <c r="H342" s="125">
        <v>2.0700636942675158E-2</v>
      </c>
      <c r="I342" s="125"/>
      <c r="J342" s="125"/>
      <c r="K342" s="125"/>
      <c r="L342" s="537"/>
      <c r="M342" s="478"/>
    </row>
    <row r="343" spans="2:25" s="99" customFormat="1" ht="15.75" thickBot="1" x14ac:dyDescent="0.3">
      <c r="B343" s="973" t="s">
        <v>23</v>
      </c>
      <c r="C343" s="973"/>
      <c r="D343" s="973"/>
      <c r="E343" s="973"/>
      <c r="F343" s="973"/>
      <c r="G343" s="973"/>
      <c r="H343" s="973"/>
      <c r="I343" s="973"/>
      <c r="J343" s="973"/>
      <c r="K343" s="973"/>
      <c r="L343" s="973"/>
      <c r="M343" s="98"/>
      <c r="N343"/>
      <c r="O343"/>
      <c r="P343"/>
      <c r="Q343"/>
      <c r="R343"/>
      <c r="S343"/>
      <c r="T343"/>
      <c r="U343"/>
      <c r="V343"/>
      <c r="W343"/>
      <c r="X343"/>
      <c r="Y343"/>
    </row>
    <row r="344" spans="2:25" x14ac:dyDescent="0.25">
      <c r="B344" s="532"/>
      <c r="C344" s="121">
        <v>2019</v>
      </c>
      <c r="D344" s="121">
        <v>2020</v>
      </c>
      <c r="E344" s="121">
        <v>2021</v>
      </c>
      <c r="F344" s="121">
        <v>2022</v>
      </c>
      <c r="G344" s="121">
        <v>2023</v>
      </c>
      <c r="H344" s="121">
        <v>2024</v>
      </c>
      <c r="I344" s="121"/>
      <c r="J344" s="121"/>
      <c r="K344" s="121"/>
      <c r="L344" s="515"/>
      <c r="M344" s="99"/>
      <c r="N344" s="98"/>
      <c r="O344" s="98"/>
      <c r="P344" s="98"/>
      <c r="Q344" s="98"/>
      <c r="R344" s="98"/>
      <c r="S344" s="98"/>
      <c r="T344" s="98"/>
      <c r="U344" s="98"/>
      <c r="V344" s="98"/>
      <c r="W344" s="98"/>
      <c r="X344" s="98"/>
      <c r="Y344" s="98"/>
    </row>
    <row r="345" spans="2:25" s="98" customFormat="1" ht="15.75" thickBot="1" x14ac:dyDescent="0.3">
      <c r="B345" s="533" t="s">
        <v>483</v>
      </c>
      <c r="C345" s="126">
        <v>0.91095406360424025</v>
      </c>
      <c r="D345" s="124">
        <v>0.89436927106067221</v>
      </c>
      <c r="E345" s="124">
        <v>0.90687160940325495</v>
      </c>
      <c r="F345" s="124">
        <v>0.91387337057728124</v>
      </c>
      <c r="G345" s="124">
        <v>0.90644038294168838</v>
      </c>
      <c r="H345" s="124">
        <v>0.90017985611510787</v>
      </c>
      <c r="I345" s="124"/>
      <c r="J345" s="124"/>
      <c r="K345" s="124"/>
      <c r="L345" s="534"/>
      <c r="M345" s="99"/>
      <c r="N345" s="99"/>
      <c r="O345" s="99"/>
      <c r="P345" s="99"/>
      <c r="Q345" s="99"/>
      <c r="R345" s="99"/>
      <c r="S345" s="99"/>
      <c r="T345" s="99"/>
      <c r="U345" s="99"/>
      <c r="V345" s="99"/>
      <c r="W345" s="99"/>
      <c r="X345" s="99"/>
      <c r="Y345" s="99"/>
    </row>
    <row r="346" spans="2:25" s="99" customFormat="1" ht="15.75" thickBot="1" x14ac:dyDescent="0.3">
      <c r="B346" s="535" t="s">
        <v>484</v>
      </c>
      <c r="C346" s="126">
        <v>8.0918727915194347E-2</v>
      </c>
      <c r="D346" s="124">
        <v>9.602793539938892E-2</v>
      </c>
      <c r="E346" s="124">
        <v>8.3634719710669075E-2</v>
      </c>
      <c r="F346" s="124">
        <v>7.1694599627560515E-2</v>
      </c>
      <c r="G346" s="124">
        <v>8.3986074847693645E-2</v>
      </c>
      <c r="H346" s="124">
        <v>9.1276978417266189E-2</v>
      </c>
      <c r="I346" s="124"/>
      <c r="J346" s="124"/>
      <c r="K346" s="124"/>
      <c r="L346" s="534"/>
    </row>
    <row r="347" spans="2:25" s="99" customFormat="1" ht="15.75" thickBot="1" x14ac:dyDescent="0.3">
      <c r="B347" s="536" t="s">
        <v>485</v>
      </c>
      <c r="C347" s="127">
        <v>8.1272084805653708E-3</v>
      </c>
      <c r="D347" s="125">
        <v>9.6027935399388906E-3</v>
      </c>
      <c r="E347" s="125">
        <v>9.4936708860759497E-3</v>
      </c>
      <c r="F347" s="125">
        <v>1.4432029795158287E-2</v>
      </c>
      <c r="G347" s="125">
        <v>9.5735422106179285E-3</v>
      </c>
      <c r="H347" s="125">
        <v>8.5431654676258999E-3</v>
      </c>
      <c r="I347" s="125"/>
      <c r="J347" s="125"/>
      <c r="K347" s="125"/>
      <c r="L347" s="537"/>
      <c r="M347" s="8"/>
    </row>
    <row r="348" spans="2:25" s="99" customFormat="1" ht="15.75" thickBot="1" x14ac:dyDescent="0.3">
      <c r="B348" s="973" t="s">
        <v>24</v>
      </c>
      <c r="C348" s="973"/>
      <c r="D348" s="973"/>
      <c r="E348" s="973"/>
      <c r="F348" s="973"/>
      <c r="G348" s="973"/>
      <c r="H348" s="973"/>
      <c r="I348" s="973"/>
      <c r="J348" s="973"/>
      <c r="K348" s="973"/>
      <c r="L348" s="973"/>
      <c r="M348" s="478"/>
      <c r="N348"/>
      <c r="O348"/>
      <c r="P348"/>
      <c r="Q348"/>
      <c r="R348"/>
      <c r="S348"/>
      <c r="T348"/>
      <c r="U348"/>
      <c r="V348"/>
      <c r="W348"/>
      <c r="X348"/>
      <c r="Y348"/>
    </row>
    <row r="349" spans="2:25" x14ac:dyDescent="0.25">
      <c r="B349" s="532"/>
      <c r="C349" s="121">
        <v>2019</v>
      </c>
      <c r="D349" s="121">
        <v>2020</v>
      </c>
      <c r="E349" s="121">
        <v>2021</v>
      </c>
      <c r="F349" s="121">
        <v>2022</v>
      </c>
      <c r="G349" s="121">
        <v>2023</v>
      </c>
      <c r="H349" s="121">
        <v>2024</v>
      </c>
      <c r="I349" s="121"/>
      <c r="J349" s="121"/>
      <c r="K349" s="121"/>
      <c r="L349" s="515"/>
      <c r="M349" s="478"/>
      <c r="N349" s="98"/>
      <c r="O349" s="98"/>
      <c r="P349" s="98"/>
      <c r="Q349" s="98"/>
      <c r="R349" s="98"/>
      <c r="S349" s="98"/>
      <c r="T349" s="98"/>
      <c r="U349" s="98"/>
      <c r="V349" s="98"/>
      <c r="W349" s="98"/>
      <c r="X349" s="98"/>
      <c r="Y349" s="98"/>
    </row>
    <row r="350" spans="2:25" s="98" customFormat="1" ht="15.75" thickBot="1" x14ac:dyDescent="0.3">
      <c r="B350" s="533" t="s">
        <v>483</v>
      </c>
      <c r="C350" s="126">
        <v>0.84018801410105759</v>
      </c>
      <c r="D350" s="124">
        <v>0.82710926694329179</v>
      </c>
      <c r="E350" s="124">
        <v>0.88</v>
      </c>
      <c r="F350" s="124">
        <v>0.87894073139974782</v>
      </c>
      <c r="G350" s="124">
        <v>0.9161747343565525</v>
      </c>
      <c r="H350" s="124">
        <v>0.87515151515151512</v>
      </c>
      <c r="I350" s="124"/>
      <c r="J350" s="124"/>
      <c r="K350" s="124"/>
      <c r="L350" s="534"/>
      <c r="N350" s="99"/>
      <c r="O350" s="99"/>
      <c r="P350" s="99"/>
      <c r="Q350" s="99"/>
      <c r="R350" s="99"/>
      <c r="S350" s="99"/>
      <c r="T350" s="99"/>
      <c r="U350" s="99"/>
      <c r="V350" s="99"/>
      <c r="W350" s="99"/>
      <c r="X350" s="99"/>
      <c r="Y350" s="99"/>
    </row>
    <row r="351" spans="2:25" s="99" customFormat="1" ht="15.75" thickBot="1" x14ac:dyDescent="0.3">
      <c r="B351" s="535" t="s">
        <v>484</v>
      </c>
      <c r="C351" s="126">
        <v>0.14688601645123384</v>
      </c>
      <c r="D351" s="124">
        <v>0.16044260027662519</v>
      </c>
      <c r="E351" s="124">
        <v>0.1</v>
      </c>
      <c r="F351" s="124">
        <v>0.10718789407313997</v>
      </c>
      <c r="G351" s="124">
        <v>7.2018890200708383E-2</v>
      </c>
      <c r="H351" s="124">
        <v>0.11393939393939394</v>
      </c>
      <c r="I351" s="124"/>
      <c r="J351" s="124"/>
      <c r="K351" s="124"/>
      <c r="L351" s="534"/>
    </row>
    <row r="352" spans="2:25" s="99" customFormat="1" ht="15.75" thickBot="1" x14ac:dyDescent="0.3">
      <c r="B352" s="536" t="s">
        <v>485</v>
      </c>
      <c r="C352" s="127">
        <v>1.2925969447708578E-2</v>
      </c>
      <c r="D352" s="125">
        <v>1.2448132780082987E-2</v>
      </c>
      <c r="E352" s="125">
        <v>0.02</v>
      </c>
      <c r="F352" s="125">
        <v>1.3871374527112233E-2</v>
      </c>
      <c r="G352" s="125">
        <v>1.1806375442739079E-2</v>
      </c>
      <c r="H352" s="125">
        <v>1.090909090909091E-2</v>
      </c>
      <c r="I352" s="125"/>
      <c r="J352" s="125"/>
      <c r="K352" s="125"/>
      <c r="L352" s="537"/>
    </row>
    <row r="353" spans="2:25" s="99" customFormat="1" ht="15.75" thickBot="1" x14ac:dyDescent="0.3">
      <c r="B353" s="973" t="s">
        <v>25</v>
      </c>
      <c r="C353" s="973"/>
      <c r="D353" s="973"/>
      <c r="E353" s="973"/>
      <c r="F353" s="973"/>
      <c r="G353" s="973"/>
      <c r="H353" s="973"/>
      <c r="I353" s="973"/>
      <c r="J353" s="973"/>
      <c r="K353" s="973"/>
      <c r="L353" s="973"/>
      <c r="N353"/>
      <c r="O353"/>
      <c r="P353"/>
      <c r="Q353"/>
      <c r="R353"/>
      <c r="S353"/>
      <c r="T353"/>
      <c r="U353"/>
      <c r="V353"/>
      <c r="W353"/>
      <c r="X353"/>
      <c r="Y353"/>
    </row>
    <row r="354" spans="2:25" x14ac:dyDescent="0.25">
      <c r="B354" s="532"/>
      <c r="C354" s="121">
        <v>2019</v>
      </c>
      <c r="D354" s="121">
        <v>2020</v>
      </c>
      <c r="E354" s="121">
        <v>2021</v>
      </c>
      <c r="F354" s="121">
        <v>2022</v>
      </c>
      <c r="G354" s="121">
        <v>2023</v>
      </c>
      <c r="H354" s="121">
        <v>2024</v>
      </c>
      <c r="I354" s="121"/>
      <c r="J354" s="121"/>
      <c r="K354" s="121"/>
      <c r="L354" s="515"/>
      <c r="M354" s="478"/>
      <c r="N354" s="98"/>
      <c r="O354" s="98"/>
      <c r="P354" s="98"/>
      <c r="Q354" s="98"/>
      <c r="R354" s="98"/>
      <c r="S354" s="98"/>
      <c r="T354" s="98"/>
      <c r="U354" s="98"/>
      <c r="V354" s="98"/>
      <c r="W354" s="98"/>
      <c r="X354" s="98"/>
      <c r="Y354" s="98"/>
    </row>
    <row r="355" spans="2:25" s="98" customFormat="1" ht="15.75" thickBot="1" x14ac:dyDescent="0.3">
      <c r="B355" s="533" t="s">
        <v>483</v>
      </c>
      <c r="C355" s="126">
        <v>0.85575757575757572</v>
      </c>
      <c r="D355" s="124">
        <v>0.87225274725274726</v>
      </c>
      <c r="E355" s="124">
        <v>0.88631090487238984</v>
      </c>
      <c r="F355" s="124">
        <v>0.88961038961038963</v>
      </c>
      <c r="G355" s="124">
        <v>0.88071570576540759</v>
      </c>
      <c r="H355" s="124">
        <v>0.88600000000000001</v>
      </c>
      <c r="I355" s="124"/>
      <c r="J355" s="124"/>
      <c r="K355" s="124"/>
      <c r="L355" s="534"/>
      <c r="N355" s="99"/>
      <c r="O355" s="99"/>
      <c r="P355" s="99"/>
      <c r="Q355" s="99"/>
      <c r="R355" s="99"/>
      <c r="S355" s="99"/>
      <c r="T355" s="99"/>
      <c r="U355" s="99"/>
      <c r="V355" s="99"/>
      <c r="W355" s="99"/>
      <c r="X355" s="99"/>
      <c r="Y355" s="99"/>
    </row>
    <row r="356" spans="2:25" s="99" customFormat="1" ht="15.75" thickBot="1" x14ac:dyDescent="0.3">
      <c r="B356" s="535" t="s">
        <v>484</v>
      </c>
      <c r="C356" s="126">
        <v>0.1296969696969697</v>
      </c>
      <c r="D356" s="124">
        <v>0.11538461538461539</v>
      </c>
      <c r="E356" s="124">
        <v>0.10092807424593968</v>
      </c>
      <c r="F356" s="124">
        <v>9.632034632034632E-2</v>
      </c>
      <c r="G356" s="124">
        <v>9.6421471172962223E-2</v>
      </c>
      <c r="H356" s="124">
        <v>9.4E-2</v>
      </c>
      <c r="I356" s="124"/>
      <c r="J356" s="124"/>
      <c r="K356" s="124"/>
      <c r="L356" s="534"/>
    </row>
    <row r="357" spans="2:25" s="99" customFormat="1" ht="15.75" thickBot="1" x14ac:dyDescent="0.3">
      <c r="B357" s="536" t="s">
        <v>485</v>
      </c>
      <c r="C357" s="127">
        <v>1.4545454545454545E-2</v>
      </c>
      <c r="D357" s="125">
        <v>1.2362637362637362E-2</v>
      </c>
      <c r="E357" s="125">
        <v>1.2761020881670533E-2</v>
      </c>
      <c r="F357" s="125">
        <v>1.406926406926407E-2</v>
      </c>
      <c r="G357" s="125">
        <v>2.2862823061630219E-2</v>
      </c>
      <c r="H357" s="125">
        <v>0.02</v>
      </c>
      <c r="I357" s="125"/>
      <c r="J357" s="125"/>
      <c r="K357" s="125"/>
      <c r="L357" s="537"/>
    </row>
    <row r="358" spans="2:25" s="99" customFormat="1" ht="15.75" thickBot="1" x14ac:dyDescent="0.3">
      <c r="B358" s="973" t="s">
        <v>26</v>
      </c>
      <c r="C358" s="973"/>
      <c r="D358" s="973"/>
      <c r="E358" s="973"/>
      <c r="F358" s="973"/>
      <c r="G358" s="973"/>
      <c r="H358" s="973"/>
      <c r="I358" s="973"/>
      <c r="J358" s="973"/>
      <c r="K358" s="973"/>
      <c r="L358" s="973"/>
      <c r="N358"/>
      <c r="O358"/>
      <c r="P358"/>
      <c r="Q358"/>
      <c r="R358"/>
      <c r="S358"/>
      <c r="T358"/>
      <c r="U358"/>
      <c r="V358"/>
      <c r="W358"/>
      <c r="X358"/>
      <c r="Y358"/>
    </row>
    <row r="359" spans="2:25" x14ac:dyDescent="0.25">
      <c r="B359" s="532"/>
      <c r="C359" s="121">
        <v>2019</v>
      </c>
      <c r="D359" s="121">
        <v>2020</v>
      </c>
      <c r="E359" s="121">
        <v>2021</v>
      </c>
      <c r="F359" s="121">
        <v>2022</v>
      </c>
      <c r="G359" s="121">
        <v>2023</v>
      </c>
      <c r="H359" s="121">
        <v>2024</v>
      </c>
      <c r="I359" s="121"/>
      <c r="J359" s="121"/>
      <c r="K359" s="121"/>
      <c r="L359" s="515"/>
      <c r="M359" s="8"/>
      <c r="N359" s="98"/>
      <c r="O359" s="98"/>
      <c r="P359" s="98"/>
      <c r="Q359" s="98"/>
      <c r="R359" s="98"/>
      <c r="S359" s="98"/>
      <c r="T359" s="98"/>
      <c r="U359" s="98"/>
      <c r="V359" s="98"/>
      <c r="W359" s="98"/>
      <c r="X359" s="98"/>
      <c r="Y359" s="98"/>
    </row>
    <row r="360" spans="2:25" s="98" customFormat="1" ht="15.75" thickBot="1" x14ac:dyDescent="0.3">
      <c r="B360" s="533" t="s">
        <v>483</v>
      </c>
      <c r="C360" s="126">
        <v>0.81598317560462674</v>
      </c>
      <c r="D360" s="124">
        <v>0.87060158910329166</v>
      </c>
      <c r="E360" s="124">
        <v>0.8439490445859873</v>
      </c>
      <c r="F360" s="124">
        <v>0.81551116333725027</v>
      </c>
      <c r="G360" s="124">
        <v>0.83273164861612514</v>
      </c>
      <c r="H360" s="124">
        <v>0.80759493670886073</v>
      </c>
      <c r="I360" s="124"/>
      <c r="J360" s="124"/>
      <c r="K360" s="124"/>
      <c r="L360" s="534"/>
      <c r="M360" s="478"/>
      <c r="N360" s="99"/>
      <c r="O360" s="99"/>
      <c r="P360" s="99"/>
      <c r="Q360" s="99"/>
      <c r="R360" s="99"/>
      <c r="S360" s="99"/>
      <c r="T360" s="99"/>
      <c r="U360" s="99"/>
      <c r="V360" s="99"/>
      <c r="W360" s="99"/>
      <c r="X360" s="99"/>
      <c r="Y360" s="99"/>
    </row>
    <row r="361" spans="2:25" s="99" customFormat="1" ht="15.75" thickBot="1" x14ac:dyDescent="0.3">
      <c r="B361" s="535" t="s">
        <v>484</v>
      </c>
      <c r="C361" s="126">
        <v>0.17350157728706625</v>
      </c>
      <c r="D361" s="124">
        <v>0.11577752553916004</v>
      </c>
      <c r="E361" s="124">
        <v>0.14331210191082802</v>
      </c>
      <c r="F361" s="124">
        <v>0.16333725029377202</v>
      </c>
      <c r="G361" s="124">
        <v>0.14921780986762936</v>
      </c>
      <c r="H361" s="124">
        <v>0.17215189873417722</v>
      </c>
      <c r="I361" s="124"/>
      <c r="J361" s="124"/>
      <c r="K361" s="124"/>
      <c r="L361" s="534"/>
      <c r="M361" s="478"/>
    </row>
    <row r="362" spans="2:25" s="99" customFormat="1" x14ac:dyDescent="0.25">
      <c r="B362" s="538" t="s">
        <v>485</v>
      </c>
      <c r="C362" s="539">
        <v>1.0515247108307046E-2</v>
      </c>
      <c r="D362" s="540">
        <v>1.362088535754824E-2</v>
      </c>
      <c r="E362" s="540">
        <v>1.2738853503184714E-2</v>
      </c>
      <c r="F362" s="540">
        <v>2.1151586368977675E-2</v>
      </c>
      <c r="G362" s="540">
        <v>1.8050541516245487E-2</v>
      </c>
      <c r="H362" s="540">
        <v>2.0253164556962026E-2</v>
      </c>
      <c r="I362" s="540"/>
      <c r="J362" s="540"/>
      <c r="K362" s="540"/>
      <c r="L362" s="541"/>
      <c r="M362" s="98"/>
    </row>
    <row r="363" spans="2:25" s="99" customFormat="1" x14ac:dyDescent="0.25">
      <c r="B363" s="810" t="s">
        <v>481</v>
      </c>
      <c r="C363"/>
      <c r="D363"/>
      <c r="E363"/>
      <c r="F363"/>
      <c r="G363"/>
      <c r="H363"/>
      <c r="I363"/>
      <c r="J363"/>
      <c r="K363"/>
      <c r="L363"/>
      <c r="M363"/>
      <c r="N363"/>
      <c r="O363"/>
      <c r="P363"/>
      <c r="Q363"/>
      <c r="R363"/>
      <c r="S363"/>
      <c r="T363"/>
      <c r="U363"/>
      <c r="V363"/>
      <c r="W363"/>
      <c r="X363"/>
      <c r="Y363"/>
    </row>
    <row r="365" spans="2:25" x14ac:dyDescent="0.25">
      <c r="B365" s="100" t="s">
        <v>874</v>
      </c>
    </row>
    <row r="366" spans="2:25" ht="15.75" thickBot="1" x14ac:dyDescent="0.3">
      <c r="B366" s="974" t="s">
        <v>27</v>
      </c>
      <c r="C366" s="974"/>
      <c r="D366" s="974"/>
      <c r="E366" s="974"/>
      <c r="F366" s="974"/>
      <c r="G366" s="974"/>
      <c r="H366" s="974"/>
      <c r="I366" s="974"/>
      <c r="J366" s="974"/>
      <c r="K366" s="974"/>
      <c r="L366" s="974"/>
      <c r="M366" s="974"/>
      <c r="N366" s="974"/>
    </row>
    <row r="367" spans="2:25" x14ac:dyDescent="0.25">
      <c r="B367" s="975" t="s">
        <v>486</v>
      </c>
      <c r="C367" s="120">
        <v>2018</v>
      </c>
      <c r="D367" s="121">
        <v>2019</v>
      </c>
      <c r="E367" s="121">
        <v>2020</v>
      </c>
      <c r="F367" s="121">
        <v>2021</v>
      </c>
      <c r="G367" s="121">
        <v>2022</v>
      </c>
      <c r="H367" s="121">
        <v>2023</v>
      </c>
      <c r="I367" s="121">
        <v>2024</v>
      </c>
      <c r="J367" s="121"/>
      <c r="K367" s="121"/>
      <c r="L367" s="121"/>
      <c r="M367" s="121"/>
      <c r="N367" s="515"/>
      <c r="O367" s="98"/>
      <c r="P367" s="98"/>
      <c r="Q367" s="98"/>
      <c r="R367" s="98"/>
      <c r="S367" s="98"/>
      <c r="T367" s="98"/>
      <c r="U367" s="98"/>
      <c r="V367" s="98"/>
      <c r="W367" s="98"/>
      <c r="X367" s="98"/>
      <c r="Y367" s="98"/>
    </row>
    <row r="368" spans="2:25" s="98" customFormat="1" ht="15.75" thickBot="1" x14ac:dyDescent="0.3">
      <c r="B368" s="976"/>
      <c r="C368" s="129">
        <v>0.26268577494599998</v>
      </c>
      <c r="D368" s="128">
        <v>0.26227778656960488</v>
      </c>
      <c r="E368" s="128">
        <v>0.26335682909388086</v>
      </c>
      <c r="F368" s="128">
        <v>0.2660482557852667</v>
      </c>
      <c r="G368" s="128">
        <v>0.27178729689807979</v>
      </c>
      <c r="H368" s="128">
        <v>0.27085553725414202</v>
      </c>
      <c r="I368" s="128">
        <v>0.2751222290786538</v>
      </c>
      <c r="J368" s="128"/>
      <c r="K368" s="128"/>
      <c r="L368" s="128"/>
      <c r="M368" s="128"/>
      <c r="N368" s="542"/>
      <c r="O368" s="99"/>
      <c r="P368" s="99"/>
      <c r="Q368" s="99"/>
      <c r="R368" s="99"/>
      <c r="S368" s="99"/>
      <c r="T368" s="99"/>
      <c r="U368" s="99"/>
      <c r="V368" s="99"/>
      <c r="W368" s="99"/>
      <c r="X368" s="99"/>
      <c r="Y368" s="99"/>
    </row>
    <row r="369" spans="2:25" s="99" customFormat="1" ht="15.75" thickBot="1" x14ac:dyDescent="0.3">
      <c r="B369" s="543" t="s">
        <v>295</v>
      </c>
      <c r="C369" s="129">
        <v>0.32595541401200001</v>
      </c>
      <c r="D369" s="128">
        <v>0.3282164899509416</v>
      </c>
      <c r="E369" s="128">
        <v>0.33644907549290021</v>
      </c>
      <c r="F369" s="128">
        <v>0.3412937287215671</v>
      </c>
      <c r="G369" s="128">
        <v>0.34367306745445592</v>
      </c>
      <c r="H369" s="128">
        <v>0.34705939346962505</v>
      </c>
      <c r="I369" s="128">
        <v>0.34475720320880998</v>
      </c>
      <c r="J369" s="128"/>
      <c r="K369" s="128"/>
      <c r="L369" s="128"/>
      <c r="M369" s="128"/>
      <c r="N369" s="542"/>
    </row>
    <row r="370" spans="2:25" s="99" customFormat="1" ht="15.75" thickBot="1" x14ac:dyDescent="0.3">
      <c r="B370" s="543" t="s">
        <v>296</v>
      </c>
      <c r="C370" s="129">
        <v>0.30015923566800001</v>
      </c>
      <c r="D370" s="128">
        <v>0.29588014981273408</v>
      </c>
      <c r="E370" s="128">
        <v>0.29068342016549187</v>
      </c>
      <c r="F370" s="128">
        <v>0.28968273548132434</v>
      </c>
      <c r="G370" s="128">
        <v>0.28724766125061546</v>
      </c>
      <c r="H370" s="128">
        <v>0.28664858056389886</v>
      </c>
      <c r="I370" s="128">
        <v>0.28352399487349883</v>
      </c>
      <c r="J370" s="128"/>
      <c r="K370" s="128"/>
      <c r="L370" s="128"/>
      <c r="M370" s="128"/>
      <c r="N370" s="542"/>
    </row>
    <row r="371" spans="2:25" s="99" customFormat="1" ht="15.75" thickBot="1" x14ac:dyDescent="0.3">
      <c r="B371" s="543" t="s">
        <v>297</v>
      </c>
      <c r="C371" s="129">
        <v>8.1634819531999997E-2</v>
      </c>
      <c r="D371" s="128">
        <v>8.3293770111304538E-2</v>
      </c>
      <c r="E371" s="128">
        <v>7.9323730718153032E-2</v>
      </c>
      <c r="F371" s="128">
        <v>7.3271821187151531E-2</v>
      </c>
      <c r="G371" s="128">
        <v>6.8980797636632202E-2</v>
      </c>
      <c r="H371" s="128">
        <v>6.8694893905629301E-2</v>
      </c>
      <c r="I371" s="128">
        <v>7.1438743057863005E-2</v>
      </c>
      <c r="J371" s="128"/>
      <c r="K371" s="128"/>
      <c r="L371" s="128"/>
      <c r="M371" s="128"/>
      <c r="N371" s="542"/>
    </row>
    <row r="372" spans="2:25" s="99" customFormat="1" ht="15.75" thickBot="1" x14ac:dyDescent="0.3">
      <c r="B372" s="543" t="s">
        <v>298</v>
      </c>
      <c r="C372" s="130">
        <v>2.9087048832000001E-2</v>
      </c>
      <c r="D372" s="131">
        <v>2.9487788152133775E-2</v>
      </c>
      <c r="E372" s="131">
        <v>2.8194912657064052E-2</v>
      </c>
      <c r="F372" s="131">
        <v>2.7779148369270243E-2</v>
      </c>
      <c r="G372" s="131">
        <v>2.7031019202363369E-2</v>
      </c>
      <c r="H372" s="131">
        <v>2.5966476116655361E-2</v>
      </c>
      <c r="I372" s="131">
        <v>2.4161010110599516E-2</v>
      </c>
      <c r="J372" s="131"/>
      <c r="K372" s="131"/>
      <c r="L372" s="131"/>
      <c r="M372" s="131"/>
      <c r="N372" s="537"/>
    </row>
    <row r="373" spans="2:25" s="99" customFormat="1" ht="15.75" thickBot="1" x14ac:dyDescent="0.3">
      <c r="B373" s="974" t="s">
        <v>18</v>
      </c>
      <c r="C373" s="974"/>
      <c r="D373" s="974"/>
      <c r="E373" s="974"/>
      <c r="F373" s="974"/>
      <c r="G373" s="974"/>
      <c r="H373" s="974"/>
      <c r="I373" s="974"/>
      <c r="J373" s="974"/>
      <c r="K373" s="974"/>
      <c r="L373" s="974"/>
      <c r="M373" s="974"/>
      <c r="N373" s="974"/>
      <c r="O373"/>
      <c r="P373"/>
      <c r="Q373"/>
      <c r="R373"/>
      <c r="S373"/>
      <c r="T373"/>
      <c r="U373"/>
      <c r="V373"/>
      <c r="W373"/>
      <c r="X373"/>
      <c r="Y373"/>
    </row>
    <row r="374" spans="2:25" x14ac:dyDescent="0.25">
      <c r="B374" s="544"/>
      <c r="C374" s="120">
        <v>2018</v>
      </c>
      <c r="D374" s="121">
        <v>2019</v>
      </c>
      <c r="E374" s="121">
        <v>2020</v>
      </c>
      <c r="F374" s="121">
        <v>2021</v>
      </c>
      <c r="G374" s="121">
        <v>2022</v>
      </c>
      <c r="H374" s="121">
        <v>2023</v>
      </c>
      <c r="I374" s="121">
        <v>2024</v>
      </c>
      <c r="J374" s="121"/>
      <c r="K374" s="121"/>
      <c r="L374" s="121"/>
      <c r="M374" s="121"/>
      <c r="N374" s="515"/>
      <c r="O374" s="98"/>
      <c r="P374" s="98"/>
      <c r="Q374" s="98"/>
      <c r="R374" s="98"/>
      <c r="S374" s="98"/>
      <c r="T374" s="98"/>
      <c r="U374" s="98"/>
      <c r="V374" s="98"/>
      <c r="W374" s="98"/>
      <c r="X374" s="98"/>
      <c r="Y374" s="98"/>
    </row>
    <row r="375" spans="2:25" s="98" customFormat="1" ht="15.75" thickBot="1" x14ac:dyDescent="0.3">
      <c r="B375" s="533" t="s">
        <v>486</v>
      </c>
      <c r="C375" s="129">
        <v>0.25846501128600002</v>
      </c>
      <c r="D375" s="128">
        <v>0.2441340782122905</v>
      </c>
      <c r="E375" s="128">
        <v>0.220162224797219</v>
      </c>
      <c r="F375" s="128">
        <v>0.21002949852507374</v>
      </c>
      <c r="G375" s="128">
        <v>0.20520768753874769</v>
      </c>
      <c r="H375" s="128">
        <v>0.19975186104218362</v>
      </c>
      <c r="I375" s="128">
        <v>0.18071558520315342</v>
      </c>
      <c r="J375" s="128"/>
      <c r="K375" s="128"/>
      <c r="L375" s="128"/>
      <c r="M375" s="128"/>
      <c r="N375" s="542"/>
    </row>
    <row r="376" spans="2:25" s="98" customFormat="1" ht="15.75" thickBot="1" x14ac:dyDescent="0.3">
      <c r="B376" s="543" t="s">
        <v>295</v>
      </c>
      <c r="C376" s="129">
        <v>0.378668171557</v>
      </c>
      <c r="D376" s="128">
        <v>0.37988826815642457</v>
      </c>
      <c r="E376" s="128">
        <v>0.39687137891077634</v>
      </c>
      <c r="F376" s="128">
        <v>0.39115044247787611</v>
      </c>
      <c r="G376" s="128">
        <v>0.37631742095474274</v>
      </c>
      <c r="H376" s="128">
        <v>0.38151364764267992</v>
      </c>
      <c r="I376" s="128">
        <v>0.38447543966040026</v>
      </c>
      <c r="J376" s="128"/>
      <c r="K376" s="128"/>
      <c r="L376" s="128"/>
      <c r="M376" s="128"/>
      <c r="N376" s="542"/>
    </row>
    <row r="377" spans="2:25" s="98" customFormat="1" ht="15.75" thickBot="1" x14ac:dyDescent="0.3">
      <c r="B377" s="543" t="s">
        <v>296</v>
      </c>
      <c r="C377" s="129">
        <v>0.27370203160200002</v>
      </c>
      <c r="D377" s="128">
        <v>0.27821229050279328</v>
      </c>
      <c r="E377" s="128">
        <v>0.2850521436848204</v>
      </c>
      <c r="F377" s="128">
        <v>0.30265486725663715</v>
      </c>
      <c r="G377" s="128">
        <v>0.32734035957842528</v>
      </c>
      <c r="H377" s="128">
        <v>0.32258064516129031</v>
      </c>
      <c r="I377" s="128">
        <v>0.32504548211036993</v>
      </c>
      <c r="J377" s="128"/>
      <c r="K377" s="128"/>
      <c r="L377" s="128"/>
      <c r="M377" s="128"/>
      <c r="N377" s="542"/>
    </row>
    <row r="378" spans="2:25" s="98" customFormat="1" ht="15.75" thickBot="1" x14ac:dyDescent="0.3">
      <c r="B378" s="543" t="s">
        <v>297</v>
      </c>
      <c r="C378" s="129">
        <v>5.9255079006000001E-2</v>
      </c>
      <c r="D378" s="128">
        <v>6.8156424581005584E-2</v>
      </c>
      <c r="E378" s="128">
        <v>6.4310544611819231E-2</v>
      </c>
      <c r="F378" s="128">
        <v>6.135693215339233E-2</v>
      </c>
      <c r="G378" s="128">
        <v>5.4556726596404218E-2</v>
      </c>
      <c r="H378" s="128">
        <v>6.4516129032258063E-2</v>
      </c>
      <c r="I378" s="128">
        <v>7.8835657974530016E-2</v>
      </c>
      <c r="J378" s="128"/>
      <c r="K378" s="128"/>
      <c r="L378" s="128"/>
      <c r="M378" s="128"/>
      <c r="N378" s="542"/>
    </row>
    <row r="379" spans="2:25" s="98" customFormat="1" ht="15.75" thickBot="1" x14ac:dyDescent="0.3">
      <c r="B379" s="543" t="s">
        <v>298</v>
      </c>
      <c r="C379" s="130">
        <v>2.8781038373999999E-2</v>
      </c>
      <c r="D379" s="131">
        <v>2.9050279329608939E-2</v>
      </c>
      <c r="E379" s="131">
        <v>3.1865585168018538E-2</v>
      </c>
      <c r="F379" s="131">
        <v>3.3628318584070796E-2</v>
      </c>
      <c r="G379" s="131">
        <v>3.5337879727216366E-2</v>
      </c>
      <c r="H379" s="131">
        <v>3.1017369727047148E-2</v>
      </c>
      <c r="I379" s="131">
        <v>3.0321406913280776E-2</v>
      </c>
      <c r="J379" s="131"/>
      <c r="K379" s="131"/>
      <c r="L379" s="131"/>
      <c r="M379" s="131"/>
      <c r="N379" s="537"/>
    </row>
    <row r="380" spans="2:25" s="98" customFormat="1" ht="15.75" thickBot="1" x14ac:dyDescent="0.3">
      <c r="B380" s="974" t="s">
        <v>19</v>
      </c>
      <c r="C380" s="974"/>
      <c r="D380" s="974"/>
      <c r="E380" s="974"/>
      <c r="F380" s="974"/>
      <c r="G380" s="974"/>
      <c r="H380" s="974"/>
      <c r="I380" s="974"/>
      <c r="J380" s="974"/>
      <c r="K380" s="974"/>
      <c r="L380" s="974"/>
      <c r="M380" s="974"/>
      <c r="N380" s="974"/>
      <c r="O380"/>
      <c r="P380"/>
      <c r="Q380"/>
      <c r="R380"/>
      <c r="S380"/>
      <c r="T380"/>
      <c r="U380"/>
      <c r="V380"/>
      <c r="W380"/>
      <c r="X380"/>
      <c r="Y380"/>
    </row>
    <row r="381" spans="2:25" x14ac:dyDescent="0.25">
      <c r="B381" s="544"/>
      <c r="C381" s="120">
        <v>2018</v>
      </c>
      <c r="D381" s="121">
        <v>2019</v>
      </c>
      <c r="E381" s="121">
        <v>2020</v>
      </c>
      <c r="F381" s="121">
        <v>2021</v>
      </c>
      <c r="G381" s="121">
        <v>2022</v>
      </c>
      <c r="H381" s="121">
        <v>2023</v>
      </c>
      <c r="I381" s="121">
        <v>2024</v>
      </c>
      <c r="J381" s="121"/>
      <c r="K381" s="121"/>
      <c r="L381" s="121"/>
      <c r="M381" s="121"/>
      <c r="N381" s="515"/>
      <c r="O381" s="98"/>
      <c r="P381" s="98"/>
      <c r="Q381" s="98"/>
      <c r="R381" s="98"/>
      <c r="S381" s="98"/>
      <c r="T381" s="98"/>
      <c r="U381" s="98"/>
      <c r="V381" s="98"/>
      <c r="W381" s="98"/>
      <c r="X381" s="98"/>
      <c r="Y381" s="98"/>
    </row>
    <row r="382" spans="2:25" s="98" customFormat="1" ht="15.75" thickBot="1" x14ac:dyDescent="0.3">
      <c r="B382" s="533" t="s">
        <v>486</v>
      </c>
      <c r="C382" s="129">
        <v>0.27685696746400001</v>
      </c>
      <c r="D382" s="128">
        <v>0.2818066157760814</v>
      </c>
      <c r="E382" s="128">
        <v>0.28230616302186878</v>
      </c>
      <c r="F382" s="128">
        <v>0.27815468113975578</v>
      </c>
      <c r="G382" s="128">
        <v>0.27446808510638299</v>
      </c>
      <c r="H382" s="128">
        <v>0.26724137931034481</v>
      </c>
      <c r="I382" s="128">
        <v>0.28653295128939826</v>
      </c>
      <c r="J382" s="128"/>
      <c r="K382" s="128"/>
      <c r="L382" s="128"/>
      <c r="M382" s="128"/>
      <c r="N382" s="542"/>
    </row>
    <row r="383" spans="2:25" s="98" customFormat="1" ht="15.75" thickBot="1" x14ac:dyDescent="0.3">
      <c r="B383" s="543" t="s">
        <v>295</v>
      </c>
      <c r="C383" s="129">
        <v>0.37262124002399999</v>
      </c>
      <c r="D383" s="128">
        <v>0.35114503816793891</v>
      </c>
      <c r="E383" s="128">
        <v>0.34393638170974156</v>
      </c>
      <c r="F383" s="128">
        <v>0.34803256445047492</v>
      </c>
      <c r="G383" s="128">
        <v>0.35531914893617023</v>
      </c>
      <c r="H383" s="128">
        <v>0.37140804597701149</v>
      </c>
      <c r="I383" s="128">
        <v>0.34813753581661894</v>
      </c>
      <c r="J383" s="128"/>
      <c r="K383" s="128"/>
      <c r="L383" s="128"/>
      <c r="M383" s="128"/>
      <c r="N383" s="542"/>
    </row>
    <row r="384" spans="2:25" s="98" customFormat="1" ht="15.75" thickBot="1" x14ac:dyDescent="0.3">
      <c r="B384" s="543" t="s">
        <v>296</v>
      </c>
      <c r="C384" s="129">
        <v>0.26151012891300002</v>
      </c>
      <c r="D384" s="128">
        <v>0.26526717557251911</v>
      </c>
      <c r="E384" s="128">
        <v>0.27766732935719018</v>
      </c>
      <c r="F384" s="128">
        <v>0.2774762550881954</v>
      </c>
      <c r="G384" s="128">
        <v>0.27446808510638299</v>
      </c>
      <c r="H384" s="128">
        <v>0.26867816091954022</v>
      </c>
      <c r="I384" s="128">
        <v>0.2693409742120344</v>
      </c>
      <c r="J384" s="128"/>
      <c r="K384" s="128"/>
      <c r="L384" s="128"/>
      <c r="M384" s="128"/>
      <c r="N384" s="542"/>
    </row>
    <row r="385" spans="2:25" s="98" customFormat="1" ht="15.75" thickBot="1" x14ac:dyDescent="0.3">
      <c r="B385" s="543" t="s">
        <v>297</v>
      </c>
      <c r="C385" s="129">
        <v>6.9367710250999998E-2</v>
      </c>
      <c r="D385" s="128">
        <v>7.9516539440203565E-2</v>
      </c>
      <c r="E385" s="128">
        <v>7.9522862823061632E-2</v>
      </c>
      <c r="F385" s="128">
        <v>7.4626865671641784E-2</v>
      </c>
      <c r="G385" s="128">
        <v>7.8014184397163122E-2</v>
      </c>
      <c r="H385" s="128">
        <v>7.5431034482758619E-2</v>
      </c>
      <c r="I385" s="128">
        <v>8.0945558739255019E-2</v>
      </c>
      <c r="J385" s="128"/>
      <c r="K385" s="128"/>
      <c r="L385" s="128"/>
      <c r="M385" s="128"/>
      <c r="N385" s="542"/>
    </row>
    <row r="386" spans="2:25" s="98" customFormat="1" ht="15.75" thickBot="1" x14ac:dyDescent="0.3">
      <c r="B386" s="543" t="s">
        <v>298</v>
      </c>
      <c r="C386" s="130">
        <v>1.9030079803000002E-2</v>
      </c>
      <c r="D386" s="131">
        <v>2.2264631043256999E-2</v>
      </c>
      <c r="E386" s="131">
        <v>1.5241882041086813E-2</v>
      </c>
      <c r="F386" s="131">
        <v>1.8995929443690638E-2</v>
      </c>
      <c r="G386" s="131">
        <v>1.7730496453900711E-2</v>
      </c>
      <c r="H386" s="131">
        <v>1.6522988505747127E-2</v>
      </c>
      <c r="I386" s="131">
        <v>1.5042979942693409E-2</v>
      </c>
      <c r="J386" s="131"/>
      <c r="K386" s="131"/>
      <c r="L386" s="131"/>
      <c r="M386" s="131"/>
      <c r="N386" s="537"/>
    </row>
    <row r="387" spans="2:25" s="98" customFormat="1" ht="15.75" thickBot="1" x14ac:dyDescent="0.3">
      <c r="B387" s="974" t="s">
        <v>20</v>
      </c>
      <c r="C387" s="974"/>
      <c r="D387" s="974"/>
      <c r="E387" s="974"/>
      <c r="F387" s="974"/>
      <c r="G387" s="974"/>
      <c r="H387" s="974"/>
      <c r="I387" s="974"/>
      <c r="J387" s="974"/>
      <c r="K387" s="974"/>
      <c r="L387" s="974"/>
      <c r="M387" s="974"/>
      <c r="N387" s="974"/>
      <c r="O387"/>
      <c r="P387"/>
      <c r="Q387"/>
      <c r="R387"/>
      <c r="S387"/>
      <c r="T387"/>
      <c r="U387"/>
      <c r="V387"/>
      <c r="W387"/>
      <c r="X387"/>
      <c r="Y387"/>
    </row>
    <row r="388" spans="2:25" x14ac:dyDescent="0.25">
      <c r="B388" s="544"/>
      <c r="C388" s="120">
        <v>2018</v>
      </c>
      <c r="D388" s="121">
        <v>2019</v>
      </c>
      <c r="E388" s="121">
        <v>2020</v>
      </c>
      <c r="F388" s="121">
        <v>2021</v>
      </c>
      <c r="G388" s="121">
        <v>2022</v>
      </c>
      <c r="H388" s="121">
        <v>2023</v>
      </c>
      <c r="I388" s="121">
        <v>2024</v>
      </c>
      <c r="J388" s="121"/>
      <c r="K388" s="121"/>
      <c r="L388" s="121"/>
      <c r="M388" s="121"/>
      <c r="N388" s="515"/>
      <c r="O388" s="98"/>
      <c r="P388" s="98"/>
      <c r="Q388" s="98"/>
      <c r="R388" s="98"/>
      <c r="S388" s="98"/>
      <c r="T388" s="98"/>
      <c r="U388" s="98"/>
      <c r="V388" s="98"/>
      <c r="W388" s="98"/>
      <c r="X388" s="98"/>
      <c r="Y388" s="98"/>
    </row>
    <row r="389" spans="2:25" s="98" customFormat="1" ht="15.75" thickBot="1" x14ac:dyDescent="0.3">
      <c r="B389" s="533" t="s">
        <v>486</v>
      </c>
      <c r="C389" s="129">
        <v>0.236379613356</v>
      </c>
      <c r="D389" s="128">
        <v>0.25107112253641817</v>
      </c>
      <c r="E389" s="128">
        <v>0.25887514958117269</v>
      </c>
      <c r="F389" s="128">
        <v>0.27480076944215442</v>
      </c>
      <c r="G389" s="128">
        <v>0.2826288899210404</v>
      </c>
      <c r="H389" s="128">
        <v>0.27616747181964574</v>
      </c>
      <c r="I389" s="128">
        <v>0.29732242469319448</v>
      </c>
      <c r="J389" s="128"/>
      <c r="K389" s="128"/>
      <c r="L389" s="128"/>
      <c r="M389" s="128"/>
      <c r="N389" s="542"/>
    </row>
    <row r="390" spans="2:25" s="98" customFormat="1" ht="15.75" thickBot="1" x14ac:dyDescent="0.3">
      <c r="B390" s="543" t="s">
        <v>295</v>
      </c>
      <c r="C390" s="129">
        <v>0.39894551845300003</v>
      </c>
      <c r="D390" s="128">
        <v>0.40017137960582688</v>
      </c>
      <c r="E390" s="128">
        <v>0.41364180295173514</v>
      </c>
      <c r="F390" s="128">
        <v>0.41797197032151689</v>
      </c>
      <c r="G390" s="128">
        <v>0.40524849047840222</v>
      </c>
      <c r="H390" s="128">
        <v>0.40760869565217389</v>
      </c>
      <c r="I390" s="128">
        <v>0.40330978058757905</v>
      </c>
      <c r="J390" s="128"/>
      <c r="K390" s="128"/>
      <c r="L390" s="128"/>
      <c r="M390" s="128"/>
      <c r="N390" s="542"/>
    </row>
    <row r="391" spans="2:25" s="98" customFormat="1" ht="15.75" thickBot="1" x14ac:dyDescent="0.3">
      <c r="B391" s="543" t="s">
        <v>296</v>
      </c>
      <c r="C391" s="129">
        <v>0.27680140597500003</v>
      </c>
      <c r="D391" s="128">
        <v>0.26992287917737789</v>
      </c>
      <c r="E391" s="128">
        <v>0.24970083765456721</v>
      </c>
      <c r="F391" s="128">
        <v>0.2448474855729596</v>
      </c>
      <c r="G391" s="128">
        <v>0.24732930794240596</v>
      </c>
      <c r="H391" s="128">
        <v>0.25060386473429952</v>
      </c>
      <c r="I391" s="128">
        <v>0.24005206396429898</v>
      </c>
      <c r="J391" s="128"/>
      <c r="K391" s="128"/>
      <c r="L391" s="128"/>
      <c r="M391" s="128"/>
      <c r="N391" s="542"/>
    </row>
    <row r="392" spans="2:25" s="98" customFormat="1" ht="15.75" thickBot="1" x14ac:dyDescent="0.3">
      <c r="B392" s="543" t="s">
        <v>297</v>
      </c>
      <c r="C392" s="129">
        <v>4.2179261862000002E-2</v>
      </c>
      <c r="D392" s="128">
        <v>3.9417309340188521E-2</v>
      </c>
      <c r="E392" s="128">
        <v>4.0287195851615477E-2</v>
      </c>
      <c r="F392" s="128">
        <v>3.4899697719153612E-2</v>
      </c>
      <c r="G392" s="128">
        <v>3.8318625174175572E-2</v>
      </c>
      <c r="H392" s="128">
        <v>4.1062801932367152E-2</v>
      </c>
      <c r="I392" s="128">
        <v>3.8118259576050577E-2</v>
      </c>
      <c r="J392" s="128"/>
      <c r="K392" s="128"/>
      <c r="L392" s="128"/>
      <c r="M392" s="128"/>
      <c r="N392" s="542"/>
    </row>
    <row r="393" spans="2:25" s="98" customFormat="1" ht="15.75" thickBot="1" x14ac:dyDescent="0.3">
      <c r="B393" s="543" t="s">
        <v>298</v>
      </c>
      <c r="C393" s="130">
        <v>4.3936731106999999E-2</v>
      </c>
      <c r="D393" s="131">
        <v>3.8560411311053984E-2</v>
      </c>
      <c r="E393" s="131">
        <v>2.9517351416035103E-2</v>
      </c>
      <c r="F393" s="131">
        <v>2.3632866172025282E-2</v>
      </c>
      <c r="G393" s="131">
        <v>2.4384579656293544E-2</v>
      </c>
      <c r="H393" s="131">
        <v>2.355072463768116E-2</v>
      </c>
      <c r="I393" s="131">
        <v>1.9709929341762737E-2</v>
      </c>
      <c r="J393" s="131"/>
      <c r="K393" s="131"/>
      <c r="L393" s="131"/>
      <c r="M393" s="131"/>
      <c r="N393" s="537"/>
    </row>
    <row r="394" spans="2:25" s="98" customFormat="1" ht="15.75" thickBot="1" x14ac:dyDescent="0.3">
      <c r="B394" s="974" t="s">
        <v>21</v>
      </c>
      <c r="C394" s="974"/>
      <c r="D394" s="974"/>
      <c r="E394" s="974"/>
      <c r="F394" s="974"/>
      <c r="G394" s="974"/>
      <c r="H394" s="974"/>
      <c r="I394" s="974"/>
      <c r="J394" s="974"/>
      <c r="K394" s="974"/>
      <c r="L394" s="974"/>
      <c r="M394" s="974"/>
      <c r="N394" s="974"/>
      <c r="O394"/>
      <c r="P394"/>
      <c r="Q394"/>
      <c r="R394"/>
      <c r="S394"/>
      <c r="T394"/>
      <c r="U394"/>
      <c r="V394"/>
      <c r="W394"/>
      <c r="X394"/>
      <c r="Y394"/>
    </row>
    <row r="395" spans="2:25" x14ac:dyDescent="0.25">
      <c r="B395" s="544"/>
      <c r="C395" s="120">
        <v>2018</v>
      </c>
      <c r="D395" s="121">
        <v>2019</v>
      </c>
      <c r="E395" s="121">
        <v>2020</v>
      </c>
      <c r="F395" s="121">
        <v>2021</v>
      </c>
      <c r="G395" s="121">
        <v>2022</v>
      </c>
      <c r="H395" s="121">
        <v>2023</v>
      </c>
      <c r="I395" s="121">
        <v>2024</v>
      </c>
      <c r="J395" s="121"/>
      <c r="K395" s="121"/>
      <c r="L395" s="121"/>
      <c r="M395" s="121"/>
      <c r="N395" s="515"/>
      <c r="O395" s="98"/>
      <c r="P395" s="98"/>
      <c r="Q395" s="98"/>
      <c r="R395" s="98"/>
      <c r="S395" s="98"/>
      <c r="T395" s="98"/>
      <c r="U395" s="98"/>
      <c r="V395" s="98"/>
      <c r="W395" s="98"/>
      <c r="X395" s="98"/>
      <c r="Y395" s="98"/>
    </row>
    <row r="396" spans="2:25" s="98" customFormat="1" ht="15.75" thickBot="1" x14ac:dyDescent="0.3">
      <c r="B396" s="533" t="s">
        <v>486</v>
      </c>
      <c r="C396" s="129">
        <v>0.30533544638100002</v>
      </c>
      <c r="D396" s="128">
        <v>0.29594210390281728</v>
      </c>
      <c r="E396" s="128">
        <v>0.28716577540106952</v>
      </c>
      <c r="F396" s="128">
        <v>0.28118279569892474</v>
      </c>
      <c r="G396" s="128">
        <v>0.29195658224325077</v>
      </c>
      <c r="H396" s="128">
        <v>0.2855457227138643</v>
      </c>
      <c r="I396" s="128">
        <v>0.27838933951332562</v>
      </c>
      <c r="J396" s="128"/>
      <c r="K396" s="128"/>
      <c r="L396" s="128"/>
      <c r="M396" s="128"/>
      <c r="N396" s="542"/>
    </row>
    <row r="397" spans="2:25" s="98" customFormat="1" ht="15.75" thickBot="1" x14ac:dyDescent="0.3">
      <c r="B397" s="543" t="s">
        <v>295</v>
      </c>
      <c r="C397" s="129">
        <v>0.31669307976700001</v>
      </c>
      <c r="D397" s="128">
        <v>0.32463168777461876</v>
      </c>
      <c r="E397" s="128">
        <v>0.32941176470588235</v>
      </c>
      <c r="F397" s="128">
        <v>0.3301075268817204</v>
      </c>
      <c r="G397" s="128">
        <v>0.32813804620094628</v>
      </c>
      <c r="H397" s="128">
        <v>0.32920353982300887</v>
      </c>
      <c r="I397" s="128">
        <v>0.33458864426419466</v>
      </c>
      <c r="J397" s="128"/>
      <c r="K397" s="128"/>
      <c r="L397" s="128"/>
      <c r="M397" s="128"/>
      <c r="N397" s="542"/>
    </row>
    <row r="398" spans="2:25" s="98" customFormat="1" ht="15.75" thickBot="1" x14ac:dyDescent="0.3">
      <c r="B398" s="543" t="s">
        <v>296</v>
      </c>
      <c r="C398" s="129">
        <v>0.30850501848900003</v>
      </c>
      <c r="D398" s="128">
        <v>0.30188679245283018</v>
      </c>
      <c r="E398" s="128">
        <v>0.30614973262032086</v>
      </c>
      <c r="F398" s="128">
        <v>0.31290322580645163</v>
      </c>
      <c r="G398" s="128">
        <v>0.30475925410520455</v>
      </c>
      <c r="H398" s="128">
        <v>0.3088495575221239</v>
      </c>
      <c r="I398" s="128">
        <v>0.29837775202780997</v>
      </c>
      <c r="J398" s="128"/>
      <c r="K398" s="128"/>
      <c r="L398" s="128"/>
      <c r="M398" s="128"/>
      <c r="N398" s="542"/>
    </row>
    <row r="399" spans="2:25" s="98" customFormat="1" ht="15.75" thickBot="1" x14ac:dyDescent="0.3">
      <c r="B399" s="543" t="s">
        <v>297</v>
      </c>
      <c r="C399" s="129">
        <v>4.1468568408999998E-2</v>
      </c>
      <c r="D399" s="128">
        <v>4.5748255363142934E-2</v>
      </c>
      <c r="E399" s="128">
        <v>4.6524064171122995E-2</v>
      </c>
      <c r="F399" s="128">
        <v>4.5698924731182797E-2</v>
      </c>
      <c r="G399" s="128">
        <v>4.3696075702755355E-2</v>
      </c>
      <c r="H399" s="128">
        <v>4.6902654867256637E-2</v>
      </c>
      <c r="I399" s="128">
        <v>5.8806488991888763E-2</v>
      </c>
      <c r="J399" s="128"/>
      <c r="K399" s="128"/>
      <c r="L399" s="128"/>
      <c r="M399" s="128"/>
      <c r="N399" s="542"/>
    </row>
    <row r="400" spans="2:25" s="98" customFormat="1" ht="15.75" thickBot="1" x14ac:dyDescent="0.3">
      <c r="B400" s="543" t="s">
        <v>298</v>
      </c>
      <c r="C400" s="130">
        <v>2.7997886951000001E-2</v>
      </c>
      <c r="D400" s="131">
        <v>3.0240372189196174E-2</v>
      </c>
      <c r="E400" s="131">
        <v>2.9946524064171122E-2</v>
      </c>
      <c r="F400" s="131">
        <v>2.8763440860215053E-2</v>
      </c>
      <c r="G400" s="131">
        <v>3.0058446980239354E-2</v>
      </c>
      <c r="H400" s="131">
        <v>2.8613569321533923E-2</v>
      </c>
      <c r="I400" s="131">
        <v>2.9258400926998843E-2</v>
      </c>
      <c r="J400" s="131"/>
      <c r="K400" s="131"/>
      <c r="L400" s="131"/>
      <c r="M400" s="131"/>
      <c r="N400" s="537"/>
    </row>
    <row r="401" spans="2:25" s="98" customFormat="1" ht="15.75" thickBot="1" x14ac:dyDescent="0.3">
      <c r="B401" s="974" t="s">
        <v>22</v>
      </c>
      <c r="C401" s="974"/>
      <c r="D401" s="974"/>
      <c r="E401" s="974"/>
      <c r="F401" s="974"/>
      <c r="G401" s="974"/>
      <c r="H401" s="974"/>
      <c r="I401" s="974"/>
      <c r="J401" s="974"/>
      <c r="K401" s="974"/>
      <c r="L401" s="974"/>
      <c r="M401" s="974"/>
      <c r="N401" s="974"/>
      <c r="O401"/>
      <c r="P401"/>
      <c r="Q401"/>
      <c r="R401"/>
      <c r="S401"/>
      <c r="T401"/>
      <c r="U401"/>
      <c r="V401"/>
      <c r="W401"/>
      <c r="X401"/>
      <c r="Y401"/>
    </row>
    <row r="402" spans="2:25" x14ac:dyDescent="0.25">
      <c r="B402" s="544"/>
      <c r="C402" s="120">
        <v>2018</v>
      </c>
      <c r="D402" s="121">
        <v>2019</v>
      </c>
      <c r="E402" s="121">
        <v>2020</v>
      </c>
      <c r="F402" s="121">
        <v>2021</v>
      </c>
      <c r="G402" s="121">
        <v>2022</v>
      </c>
      <c r="H402" s="121">
        <v>2023</v>
      </c>
      <c r="I402" s="121">
        <v>2024</v>
      </c>
      <c r="J402" s="121"/>
      <c r="K402" s="121"/>
      <c r="L402" s="121"/>
      <c r="M402" s="121"/>
      <c r="N402" s="515"/>
      <c r="O402" s="98"/>
      <c r="P402" s="98"/>
      <c r="Q402" s="98"/>
      <c r="R402" s="98"/>
      <c r="S402" s="98"/>
      <c r="T402" s="98"/>
      <c r="U402" s="98"/>
      <c r="V402" s="98"/>
      <c r="W402" s="98"/>
      <c r="X402" s="98"/>
      <c r="Y402" s="98"/>
    </row>
    <row r="403" spans="2:25" s="98" customFormat="1" ht="15.75" thickBot="1" x14ac:dyDescent="0.3">
      <c r="B403" s="533" t="s">
        <v>486</v>
      </c>
      <c r="C403" s="129">
        <v>0.312623274161</v>
      </c>
      <c r="D403" s="128">
        <v>0.30599999999999999</v>
      </c>
      <c r="E403" s="128">
        <v>0.29575892857142855</v>
      </c>
      <c r="F403" s="128">
        <v>0.29314420803782504</v>
      </c>
      <c r="G403" s="128">
        <v>0.27968036529680368</v>
      </c>
      <c r="H403" s="128">
        <v>0.28716216216216217</v>
      </c>
      <c r="I403" s="128">
        <v>0.30648769574944074</v>
      </c>
      <c r="J403" s="128"/>
      <c r="K403" s="128"/>
      <c r="L403" s="128"/>
      <c r="M403" s="128"/>
      <c r="N403" s="542"/>
    </row>
    <row r="404" spans="2:25" s="98" customFormat="1" ht="15.75" thickBot="1" x14ac:dyDescent="0.3">
      <c r="B404" s="543" t="s">
        <v>295</v>
      </c>
      <c r="C404" s="129">
        <v>0.28106508875699998</v>
      </c>
      <c r="D404" s="128">
        <v>0.29799999999999999</v>
      </c>
      <c r="E404" s="128">
        <v>0.3013392857142857</v>
      </c>
      <c r="F404" s="128">
        <v>0.28841607565011823</v>
      </c>
      <c r="G404" s="128">
        <v>0.3002283105022831</v>
      </c>
      <c r="H404" s="128">
        <v>0.29504504504504503</v>
      </c>
      <c r="I404" s="128">
        <v>0.28747203579418346</v>
      </c>
      <c r="J404" s="128"/>
      <c r="K404" s="128"/>
      <c r="L404" s="128"/>
      <c r="M404" s="128"/>
      <c r="N404" s="542"/>
    </row>
    <row r="405" spans="2:25" s="98" customFormat="1" ht="15.75" thickBot="1" x14ac:dyDescent="0.3">
      <c r="B405" s="543" t="s">
        <v>296</v>
      </c>
      <c r="C405" s="129">
        <v>0.31755424063100002</v>
      </c>
      <c r="D405" s="128">
        <v>0.30499999999999999</v>
      </c>
      <c r="E405" s="128">
        <v>0.29799107142857145</v>
      </c>
      <c r="F405" s="128">
        <v>0.30732860520094563</v>
      </c>
      <c r="G405" s="128">
        <v>0.32990867579908678</v>
      </c>
      <c r="H405" s="128">
        <v>0.32657657657657657</v>
      </c>
      <c r="I405" s="128">
        <v>0.31991051454138703</v>
      </c>
      <c r="J405" s="128"/>
      <c r="K405" s="128"/>
      <c r="L405" s="128"/>
      <c r="M405" s="128"/>
      <c r="N405" s="542"/>
    </row>
    <row r="406" spans="2:25" s="98" customFormat="1" ht="15.75" thickBot="1" x14ac:dyDescent="0.3">
      <c r="B406" s="543" t="s">
        <v>297</v>
      </c>
      <c r="C406" s="129">
        <v>5.8185404338999998E-2</v>
      </c>
      <c r="D406" s="128">
        <v>6.6000000000000003E-2</v>
      </c>
      <c r="E406" s="128">
        <v>7.03125E-2</v>
      </c>
      <c r="F406" s="128">
        <v>6.9739952718676126E-2</v>
      </c>
      <c r="G406" s="128">
        <v>6.1643835616438353E-2</v>
      </c>
      <c r="H406" s="128">
        <v>5.9684684684684686E-2</v>
      </c>
      <c r="I406" s="128">
        <v>5.4809843400447429E-2</v>
      </c>
      <c r="J406" s="128"/>
      <c r="K406" s="128"/>
      <c r="L406" s="128"/>
      <c r="M406" s="128"/>
      <c r="N406" s="542"/>
    </row>
    <row r="407" spans="2:25" s="98" customFormat="1" ht="15.75" thickBot="1" x14ac:dyDescent="0.3">
      <c r="B407" s="543" t="s">
        <v>298</v>
      </c>
      <c r="C407" s="130">
        <v>3.0571992110000001E-2</v>
      </c>
      <c r="D407" s="131">
        <v>2.5000000000000001E-2</v>
      </c>
      <c r="E407" s="131">
        <v>3.125E-2</v>
      </c>
      <c r="F407" s="131">
        <v>3.664302600472813E-2</v>
      </c>
      <c r="G407" s="131">
        <v>2.7397260273972601E-2</v>
      </c>
      <c r="H407" s="131">
        <v>3.0405405405405407E-2</v>
      </c>
      <c r="I407" s="131">
        <v>2.9082774049217001E-2</v>
      </c>
      <c r="J407" s="131"/>
      <c r="K407" s="131"/>
      <c r="L407" s="131"/>
      <c r="M407" s="131"/>
      <c r="N407" s="537"/>
    </row>
    <row r="408" spans="2:25" s="98" customFormat="1" ht="15.75" thickBot="1" x14ac:dyDescent="0.3">
      <c r="B408" s="974" t="s">
        <v>23</v>
      </c>
      <c r="C408" s="974"/>
      <c r="D408" s="974"/>
      <c r="E408" s="974"/>
      <c r="F408" s="974"/>
      <c r="G408" s="974"/>
      <c r="H408" s="974"/>
      <c r="I408" s="974"/>
      <c r="J408" s="974"/>
      <c r="K408" s="974"/>
      <c r="L408" s="974"/>
      <c r="M408" s="974"/>
      <c r="N408" s="974"/>
      <c r="O408"/>
      <c r="P408"/>
      <c r="Q408"/>
      <c r="R408"/>
      <c r="S408"/>
      <c r="T408"/>
      <c r="U408"/>
      <c r="V408"/>
      <c r="W408"/>
      <c r="X408"/>
      <c r="Y408"/>
    </row>
    <row r="409" spans="2:25" x14ac:dyDescent="0.25">
      <c r="B409" s="544"/>
      <c r="C409" s="120">
        <v>2018</v>
      </c>
      <c r="D409" s="121">
        <v>2019</v>
      </c>
      <c r="E409" s="121">
        <v>2020</v>
      </c>
      <c r="F409" s="121">
        <v>2021</v>
      </c>
      <c r="G409" s="121">
        <v>2022</v>
      </c>
      <c r="H409" s="121">
        <v>2023</v>
      </c>
      <c r="I409" s="121">
        <v>2024</v>
      </c>
      <c r="J409" s="121"/>
      <c r="K409" s="121"/>
      <c r="L409" s="121"/>
      <c r="M409" s="121"/>
      <c r="N409" s="515"/>
      <c r="O409" s="98"/>
      <c r="P409" s="98"/>
      <c r="Q409" s="98"/>
      <c r="R409" s="98"/>
      <c r="S409" s="98"/>
      <c r="T409" s="98"/>
      <c r="U409" s="98"/>
      <c r="V409" s="98"/>
      <c r="W409" s="98"/>
      <c r="X409" s="98"/>
      <c r="Y409" s="98"/>
    </row>
    <row r="410" spans="2:25" s="98" customFormat="1" ht="15.75" thickBot="1" x14ac:dyDescent="0.3">
      <c r="B410" s="533" t="s">
        <v>486</v>
      </c>
      <c r="C410" s="129">
        <v>0.22283326000799999</v>
      </c>
      <c r="D410" s="128">
        <v>0.22668640304504123</v>
      </c>
      <c r="E410" s="128">
        <v>0.2406675450153711</v>
      </c>
      <c r="F410" s="128">
        <v>0.23964088397790057</v>
      </c>
      <c r="G410" s="128">
        <v>0.24333494910324771</v>
      </c>
      <c r="H410" s="128">
        <v>0.24653808110781406</v>
      </c>
      <c r="I410" s="128">
        <v>0.24687030545818728</v>
      </c>
      <c r="J410" s="128"/>
      <c r="K410" s="128"/>
      <c r="L410" s="128"/>
      <c r="M410" s="128"/>
      <c r="N410" s="542"/>
    </row>
    <row r="411" spans="2:25" s="98" customFormat="1" ht="15.75" thickBot="1" x14ac:dyDescent="0.3">
      <c r="B411" s="543" t="s">
        <v>295</v>
      </c>
      <c r="C411" s="129">
        <v>0.29586449626</v>
      </c>
      <c r="D411" s="128">
        <v>0.30598435187143158</v>
      </c>
      <c r="E411" s="128">
        <v>0.30588493631971891</v>
      </c>
      <c r="F411" s="128">
        <v>0.30893186003683243</v>
      </c>
      <c r="G411" s="128">
        <v>0.31895298109549203</v>
      </c>
      <c r="H411" s="128">
        <v>0.3241839762611276</v>
      </c>
      <c r="I411" s="128">
        <v>0.32824236354531799</v>
      </c>
      <c r="J411" s="128"/>
      <c r="K411" s="128"/>
      <c r="L411" s="128"/>
      <c r="M411" s="128"/>
      <c r="N411" s="542"/>
    </row>
    <row r="412" spans="2:25" s="98" customFormat="1" ht="15.75" thickBot="1" x14ac:dyDescent="0.3">
      <c r="B412" s="543" t="s">
        <v>296</v>
      </c>
      <c r="C412" s="129">
        <v>0.33523977122699999</v>
      </c>
      <c r="D412" s="128">
        <v>0.32438147599915418</v>
      </c>
      <c r="E412" s="128">
        <v>0.31335090030742202</v>
      </c>
      <c r="F412" s="128">
        <v>0.31123388581952116</v>
      </c>
      <c r="G412" s="128">
        <v>0.30828889966068834</v>
      </c>
      <c r="H412" s="128">
        <v>0.30984174085064292</v>
      </c>
      <c r="I412" s="128">
        <v>0.31797696544817228</v>
      </c>
      <c r="J412" s="128"/>
      <c r="K412" s="128"/>
      <c r="L412" s="128"/>
      <c r="M412" s="128"/>
      <c r="N412" s="542"/>
    </row>
    <row r="413" spans="2:25" s="98" customFormat="1" ht="15.75" thickBot="1" x14ac:dyDescent="0.3">
      <c r="B413" s="543" t="s">
        <v>297</v>
      </c>
      <c r="C413" s="129">
        <v>0.111306643202</v>
      </c>
      <c r="D413" s="128">
        <v>0.10636498202579826</v>
      </c>
      <c r="E413" s="128">
        <v>0.10628019323671498</v>
      </c>
      <c r="F413" s="128">
        <v>0.10520257826887661</v>
      </c>
      <c r="G413" s="128">
        <v>9.4522539990305382E-2</v>
      </c>
      <c r="H413" s="128">
        <v>8.3827893175074178E-2</v>
      </c>
      <c r="I413" s="128">
        <v>7.3610415623435149E-2</v>
      </c>
      <c r="J413" s="128"/>
      <c r="K413" s="128"/>
      <c r="L413" s="128"/>
      <c r="M413" s="128"/>
      <c r="N413" s="542"/>
    </row>
    <row r="414" spans="2:25" s="98" customFormat="1" ht="15.75" thickBot="1" x14ac:dyDescent="0.3">
      <c r="B414" s="543" t="s">
        <v>298</v>
      </c>
      <c r="C414" s="130">
        <v>3.409590849E-2</v>
      </c>
      <c r="D414" s="131">
        <v>3.5736942271093253E-2</v>
      </c>
      <c r="E414" s="131">
        <v>3.2938076416337288E-2</v>
      </c>
      <c r="F414" s="131">
        <v>3.3609576427255983E-2</v>
      </c>
      <c r="G414" s="131">
        <v>3.3446437227338824E-2</v>
      </c>
      <c r="H414" s="131">
        <v>3.4619188921859542E-2</v>
      </c>
      <c r="I414" s="131">
        <v>3.1547320981472206E-2</v>
      </c>
      <c r="J414" s="131"/>
      <c r="K414" s="131"/>
      <c r="L414" s="131"/>
      <c r="M414" s="131"/>
      <c r="N414" s="537"/>
    </row>
    <row r="415" spans="2:25" s="98" customFormat="1" ht="15.75" thickBot="1" x14ac:dyDescent="0.3">
      <c r="B415" s="974" t="s">
        <v>24</v>
      </c>
      <c r="C415" s="974"/>
      <c r="D415" s="974"/>
      <c r="E415" s="974"/>
      <c r="F415" s="974"/>
      <c r="G415" s="974"/>
      <c r="H415" s="974"/>
      <c r="I415" s="974"/>
      <c r="J415" s="974"/>
      <c r="K415" s="974"/>
      <c r="L415" s="974"/>
      <c r="M415" s="974"/>
      <c r="N415" s="974"/>
      <c r="O415"/>
      <c r="P415"/>
      <c r="Q415"/>
      <c r="R415"/>
      <c r="S415"/>
      <c r="T415"/>
      <c r="U415"/>
      <c r="V415"/>
      <c r="W415"/>
      <c r="X415"/>
      <c r="Y415"/>
    </row>
    <row r="416" spans="2:25" x14ac:dyDescent="0.25">
      <c r="B416" s="544"/>
      <c r="C416" s="120">
        <v>2018</v>
      </c>
      <c r="D416" s="121">
        <v>2019</v>
      </c>
      <c r="E416" s="121">
        <v>2020</v>
      </c>
      <c r="F416" s="121">
        <v>2021</v>
      </c>
      <c r="G416" s="121">
        <v>2022</v>
      </c>
      <c r="H416" s="121">
        <v>2023</v>
      </c>
      <c r="I416" s="121">
        <v>2024</v>
      </c>
      <c r="J416" s="121"/>
      <c r="K416" s="121"/>
      <c r="L416" s="121"/>
      <c r="M416" s="121"/>
      <c r="N416" s="515"/>
      <c r="O416" s="98"/>
      <c r="P416" s="98"/>
      <c r="Q416" s="98"/>
      <c r="R416" s="98"/>
      <c r="S416" s="98"/>
      <c r="T416" s="98"/>
      <c r="U416" s="98"/>
      <c r="V416" s="98"/>
      <c r="W416" s="98"/>
      <c r="X416" s="98"/>
      <c r="Y416" s="98"/>
    </row>
    <row r="417" spans="2:25" s="98" customFormat="1" ht="15.75" thickBot="1" x14ac:dyDescent="0.3">
      <c r="B417" s="533" t="s">
        <v>486</v>
      </c>
      <c r="C417" s="129">
        <v>0.20662598081899999</v>
      </c>
      <c r="D417" s="128">
        <v>0.20677671589921806</v>
      </c>
      <c r="E417" s="128">
        <v>0.22103386809269163</v>
      </c>
      <c r="F417" s="128">
        <v>0.23091247672253259</v>
      </c>
      <c r="G417" s="128">
        <v>0.22357343311506081</v>
      </c>
      <c r="H417" s="128">
        <v>0.22622345337026778</v>
      </c>
      <c r="I417" s="128">
        <v>0.21614349775784752</v>
      </c>
      <c r="J417" s="128"/>
      <c r="K417" s="128"/>
      <c r="L417" s="128"/>
      <c r="M417" s="128"/>
      <c r="N417" s="542"/>
    </row>
    <row r="418" spans="2:25" s="98" customFormat="1" ht="15.75" thickBot="1" x14ac:dyDescent="0.3">
      <c r="B418" s="543" t="s">
        <v>295</v>
      </c>
      <c r="C418" s="129">
        <v>0.29904097646</v>
      </c>
      <c r="D418" s="128">
        <v>0.28496959165942659</v>
      </c>
      <c r="E418" s="128">
        <v>0.27718360071301246</v>
      </c>
      <c r="F418" s="128">
        <v>0.27932960893854747</v>
      </c>
      <c r="G418" s="128">
        <v>0.2806361085126286</v>
      </c>
      <c r="H418" s="128">
        <v>0.27977839335180055</v>
      </c>
      <c r="I418" s="128">
        <v>0.26726457399103137</v>
      </c>
      <c r="J418" s="128"/>
      <c r="K418" s="128"/>
      <c r="L418" s="128"/>
      <c r="M418" s="128"/>
      <c r="N418" s="542"/>
    </row>
    <row r="419" spans="2:25" s="98" customFormat="1" ht="15.75" thickBot="1" x14ac:dyDescent="0.3">
      <c r="B419" s="543" t="s">
        <v>296</v>
      </c>
      <c r="C419" s="129">
        <v>0.29642545771500001</v>
      </c>
      <c r="D419" s="128">
        <v>0.30060816681146829</v>
      </c>
      <c r="E419" s="128">
        <v>0.30748663101604279</v>
      </c>
      <c r="F419" s="128">
        <v>0.31098696461824954</v>
      </c>
      <c r="G419" s="128">
        <v>0.31431244153414406</v>
      </c>
      <c r="H419" s="128">
        <v>0.32871652816251157</v>
      </c>
      <c r="I419" s="128">
        <v>0.32466367713004485</v>
      </c>
      <c r="J419" s="128"/>
      <c r="K419" s="128"/>
      <c r="L419" s="128"/>
      <c r="M419" s="128"/>
      <c r="N419" s="542"/>
    </row>
    <row r="420" spans="2:25" s="98" customFormat="1" ht="15.75" thickBot="1" x14ac:dyDescent="0.3">
      <c r="B420" s="543" t="s">
        <v>297</v>
      </c>
      <c r="C420" s="129">
        <v>0.17175239755800001</v>
      </c>
      <c r="D420" s="128">
        <v>0.18071242397914858</v>
      </c>
      <c r="E420" s="128">
        <v>0.16577540106951871</v>
      </c>
      <c r="F420" s="128">
        <v>0.14804469273743018</v>
      </c>
      <c r="G420" s="128">
        <v>0.15434985968194576</v>
      </c>
      <c r="H420" s="128">
        <v>0.1394275161588181</v>
      </c>
      <c r="I420" s="128">
        <v>0.16681614349775784</v>
      </c>
      <c r="J420" s="128"/>
      <c r="K420" s="128"/>
      <c r="L420" s="128"/>
      <c r="M420" s="128"/>
      <c r="N420" s="542"/>
    </row>
    <row r="421" spans="2:25" s="98" customFormat="1" ht="15.75" thickBot="1" x14ac:dyDescent="0.3">
      <c r="B421" s="543" t="s">
        <v>298</v>
      </c>
      <c r="C421" s="130">
        <v>2.6155187444999999E-2</v>
      </c>
      <c r="D421" s="131">
        <v>2.5195482189400521E-2</v>
      </c>
      <c r="E421" s="131">
        <v>2.6737967914438502E-2</v>
      </c>
      <c r="F421" s="131">
        <v>2.9795158286778398E-2</v>
      </c>
      <c r="G421" s="131">
        <v>2.5257249766136577E-2</v>
      </c>
      <c r="H421" s="131">
        <v>2.5854108956602031E-2</v>
      </c>
      <c r="I421" s="131">
        <v>2.5112107623318385E-2</v>
      </c>
      <c r="J421" s="131"/>
      <c r="K421" s="131"/>
      <c r="L421" s="131"/>
      <c r="M421" s="131"/>
      <c r="N421" s="537"/>
    </row>
    <row r="422" spans="2:25" s="98" customFormat="1" ht="15.75" thickBot="1" x14ac:dyDescent="0.3">
      <c r="B422" s="974" t="s">
        <v>25</v>
      </c>
      <c r="C422" s="974"/>
      <c r="D422" s="974"/>
      <c r="E422" s="974"/>
      <c r="F422" s="974"/>
      <c r="G422" s="974"/>
      <c r="H422" s="974"/>
      <c r="I422" s="974"/>
      <c r="J422" s="974"/>
      <c r="K422" s="974"/>
      <c r="L422" s="974"/>
      <c r="M422" s="974"/>
      <c r="N422" s="974"/>
      <c r="O422"/>
      <c r="P422"/>
      <c r="Q422"/>
      <c r="R422"/>
      <c r="S422"/>
      <c r="T422"/>
      <c r="U422"/>
      <c r="V422"/>
      <c r="W422"/>
      <c r="X422"/>
      <c r="Y422"/>
    </row>
    <row r="423" spans="2:25" x14ac:dyDescent="0.25">
      <c r="B423" s="544"/>
      <c r="C423" s="120">
        <v>2018</v>
      </c>
      <c r="D423" s="121">
        <v>2019</v>
      </c>
      <c r="E423" s="121">
        <v>2020</v>
      </c>
      <c r="F423" s="121">
        <v>2021</v>
      </c>
      <c r="G423" s="121">
        <v>2022</v>
      </c>
      <c r="H423" s="121">
        <v>2023</v>
      </c>
      <c r="I423" s="121">
        <v>2024</v>
      </c>
      <c r="J423" s="121"/>
      <c r="K423" s="121"/>
      <c r="L423" s="121"/>
      <c r="M423" s="121"/>
      <c r="N423" s="515"/>
      <c r="O423" s="98"/>
      <c r="P423" s="98"/>
      <c r="Q423" s="98"/>
      <c r="R423" s="98"/>
      <c r="S423" s="98"/>
      <c r="T423" s="98"/>
      <c r="U423" s="98"/>
      <c r="V423" s="98"/>
      <c r="W423" s="98"/>
      <c r="X423" s="98"/>
      <c r="Y423" s="98"/>
    </row>
    <row r="424" spans="2:25" s="98" customFormat="1" ht="15.75" thickBot="1" x14ac:dyDescent="0.3">
      <c r="B424" s="533" t="s">
        <v>486</v>
      </c>
      <c r="C424" s="129">
        <v>0.30423102753499998</v>
      </c>
      <c r="D424" s="128">
        <v>0.31960784313725488</v>
      </c>
      <c r="E424" s="128">
        <v>0.32655737704918031</v>
      </c>
      <c r="F424" s="128">
        <v>0.34217171717171718</v>
      </c>
      <c r="G424" s="128">
        <v>0.37184343434343436</v>
      </c>
      <c r="H424" s="128">
        <v>0.37291280148423006</v>
      </c>
      <c r="I424" s="128">
        <v>0.35501519756838906</v>
      </c>
      <c r="J424" s="128"/>
      <c r="K424" s="128"/>
      <c r="L424" s="128"/>
      <c r="M424" s="128"/>
      <c r="N424" s="542"/>
    </row>
    <row r="425" spans="2:25" s="98" customFormat="1" ht="15.75" thickBot="1" x14ac:dyDescent="0.3">
      <c r="B425" s="543" t="s">
        <v>295</v>
      </c>
      <c r="C425" s="129">
        <v>0.26662189388800001</v>
      </c>
      <c r="D425" s="128">
        <v>0.2581699346405229</v>
      </c>
      <c r="E425" s="128">
        <v>0.26819672131147543</v>
      </c>
      <c r="F425" s="128">
        <v>0.26641414141414144</v>
      </c>
      <c r="G425" s="128">
        <v>0.27777777777777779</v>
      </c>
      <c r="H425" s="128">
        <v>0.26777983920841064</v>
      </c>
      <c r="I425" s="128">
        <v>0.26261398176291795</v>
      </c>
      <c r="J425" s="128"/>
      <c r="K425" s="128"/>
      <c r="L425" s="128"/>
      <c r="M425" s="128"/>
      <c r="N425" s="542"/>
    </row>
    <row r="426" spans="2:25" s="98" customFormat="1" ht="15.75" thickBot="1" x14ac:dyDescent="0.3">
      <c r="B426" s="543" t="s">
        <v>296</v>
      </c>
      <c r="C426" s="129">
        <v>0.29684351914000001</v>
      </c>
      <c r="D426" s="128">
        <v>0.29411764705882354</v>
      </c>
      <c r="E426" s="128">
        <v>0.27803278688524591</v>
      </c>
      <c r="F426" s="128">
        <v>0.27398989898989901</v>
      </c>
      <c r="G426" s="128">
        <v>0.24558080808080809</v>
      </c>
      <c r="H426" s="128">
        <v>0.24613481756338898</v>
      </c>
      <c r="I426" s="128">
        <v>0.25775075987841944</v>
      </c>
      <c r="J426" s="128"/>
      <c r="K426" s="128"/>
      <c r="L426" s="128"/>
      <c r="M426" s="128"/>
      <c r="N426" s="542"/>
    </row>
    <row r="427" spans="2:25" s="98" customFormat="1" ht="15.75" thickBot="1" x14ac:dyDescent="0.3">
      <c r="B427" s="543" t="s">
        <v>297</v>
      </c>
      <c r="C427" s="129">
        <v>0.12088650100700001</v>
      </c>
      <c r="D427" s="128">
        <v>0.11503267973856209</v>
      </c>
      <c r="E427" s="128">
        <v>0.11475409836065574</v>
      </c>
      <c r="F427" s="128">
        <v>0.10479797979797979</v>
      </c>
      <c r="G427" s="128">
        <v>9.3434343434343439E-2</v>
      </c>
      <c r="H427" s="128">
        <v>0.10142238713667286</v>
      </c>
      <c r="I427" s="128">
        <v>0.1148936170212766</v>
      </c>
      <c r="J427" s="128"/>
      <c r="K427" s="128"/>
      <c r="L427" s="128"/>
      <c r="M427" s="128"/>
      <c r="N427" s="542"/>
    </row>
    <row r="428" spans="2:25" s="98" customFormat="1" ht="15.75" thickBot="1" x14ac:dyDescent="0.3">
      <c r="B428" s="543" t="s">
        <v>298</v>
      </c>
      <c r="C428" s="130">
        <v>1.0745466756000001E-2</v>
      </c>
      <c r="D428" s="131">
        <v>1.241830065359477E-2</v>
      </c>
      <c r="E428" s="131">
        <v>1.1147540983606558E-2</v>
      </c>
      <c r="F428" s="131">
        <v>1.1994949494949494E-2</v>
      </c>
      <c r="G428" s="131">
        <v>1.0732323232323232E-2</v>
      </c>
      <c r="H428" s="131">
        <v>1.1131725417439703E-2</v>
      </c>
      <c r="I428" s="131">
        <v>9.11854103343465E-3</v>
      </c>
      <c r="J428" s="131"/>
      <c r="K428" s="131"/>
      <c r="L428" s="131"/>
      <c r="M428" s="131"/>
      <c r="N428" s="537"/>
    </row>
    <row r="429" spans="2:25" s="98" customFormat="1" ht="15.75" thickBot="1" x14ac:dyDescent="0.3">
      <c r="B429" s="974" t="s">
        <v>26</v>
      </c>
      <c r="C429" s="974"/>
      <c r="D429" s="974"/>
      <c r="E429" s="974"/>
      <c r="F429" s="974"/>
      <c r="G429" s="974"/>
      <c r="H429" s="974"/>
      <c r="I429" s="974"/>
      <c r="J429" s="974"/>
      <c r="K429" s="974"/>
      <c r="L429" s="974"/>
      <c r="M429" s="974"/>
      <c r="N429" s="974"/>
      <c r="O429"/>
      <c r="P429"/>
      <c r="Q429"/>
      <c r="R429"/>
      <c r="S429"/>
      <c r="T429"/>
      <c r="U429"/>
      <c r="V429"/>
      <c r="W429"/>
      <c r="X429"/>
      <c r="Y429"/>
    </row>
    <row r="430" spans="2:25" x14ac:dyDescent="0.25">
      <c r="B430" s="544"/>
      <c r="C430" s="120">
        <v>2018</v>
      </c>
      <c r="D430" s="121">
        <v>2019</v>
      </c>
      <c r="E430" s="121">
        <v>2020</v>
      </c>
      <c r="F430" s="121">
        <v>2021</v>
      </c>
      <c r="G430" s="121">
        <v>2022</v>
      </c>
      <c r="H430" s="121">
        <v>2023</v>
      </c>
      <c r="I430" s="121">
        <v>2024</v>
      </c>
      <c r="J430" s="121"/>
      <c r="K430" s="121"/>
      <c r="L430" s="121"/>
      <c r="M430" s="121"/>
      <c r="N430" s="515"/>
      <c r="O430" s="98"/>
      <c r="P430" s="98"/>
      <c r="Q430" s="98"/>
      <c r="R430" s="98"/>
      <c r="S430" s="98"/>
      <c r="T430" s="98"/>
      <c r="U430" s="98"/>
      <c r="V430" s="98"/>
      <c r="W430" s="98"/>
      <c r="X430" s="98"/>
      <c r="Y430" s="98"/>
    </row>
    <row r="431" spans="2:25" s="98" customFormat="1" ht="15.75" thickBot="1" x14ac:dyDescent="0.3">
      <c r="B431" s="533" t="s">
        <v>486</v>
      </c>
      <c r="C431" s="129">
        <v>0.25657611039200001</v>
      </c>
      <c r="D431" s="128">
        <v>0.25534883720930235</v>
      </c>
      <c r="E431" s="128">
        <v>0.26013006503251623</v>
      </c>
      <c r="F431" s="128">
        <v>0.26493918561607616</v>
      </c>
      <c r="G431" s="128">
        <v>0.26485862665897286</v>
      </c>
      <c r="H431" s="128">
        <v>0.27730582524271846</v>
      </c>
      <c r="I431" s="128">
        <v>0.29339378238341968</v>
      </c>
      <c r="J431" s="128"/>
      <c r="K431" s="128"/>
      <c r="L431" s="128"/>
      <c r="M431" s="128"/>
      <c r="N431" s="542"/>
    </row>
    <row r="432" spans="2:25" s="98" customFormat="1" ht="15.75" thickBot="1" x14ac:dyDescent="0.3">
      <c r="B432" s="543" t="s">
        <v>295</v>
      </c>
      <c r="C432" s="129">
        <v>0.36222509702400002</v>
      </c>
      <c r="D432" s="128">
        <v>0.37209302325581395</v>
      </c>
      <c r="E432" s="128">
        <v>0.36568284142071034</v>
      </c>
      <c r="F432" s="128">
        <v>0.36171337916446322</v>
      </c>
      <c r="G432" s="128">
        <v>0.36295441431044434</v>
      </c>
      <c r="H432" s="128">
        <v>0.35315533980582525</v>
      </c>
      <c r="I432" s="128">
        <v>0.33743523316062174</v>
      </c>
      <c r="J432" s="128"/>
      <c r="K432" s="128"/>
      <c r="L432" s="128"/>
      <c r="M432" s="128"/>
      <c r="N432" s="542"/>
    </row>
    <row r="433" spans="2:25" s="98" customFormat="1" ht="15.75" thickBot="1" x14ac:dyDescent="0.3">
      <c r="B433" s="543" t="s">
        <v>296</v>
      </c>
      <c r="C433" s="129">
        <v>0.27296248382900001</v>
      </c>
      <c r="D433" s="128">
        <v>0.26790697674418606</v>
      </c>
      <c r="E433" s="128">
        <v>0.27313656828414207</v>
      </c>
      <c r="F433" s="128">
        <v>0.27181385510312006</v>
      </c>
      <c r="G433" s="128">
        <v>0.27293710328909404</v>
      </c>
      <c r="H433" s="128">
        <v>0.26334951456310679</v>
      </c>
      <c r="I433" s="128">
        <v>0.25777202072538863</v>
      </c>
      <c r="J433" s="128"/>
      <c r="K433" s="128"/>
      <c r="L433" s="128"/>
      <c r="M433" s="128"/>
      <c r="N433" s="542"/>
    </row>
    <row r="434" spans="2:25" s="98" customFormat="1" ht="15.75" thickBot="1" x14ac:dyDescent="0.3">
      <c r="B434" s="543" t="s">
        <v>297</v>
      </c>
      <c r="C434" s="129">
        <v>7.4601121172000004E-2</v>
      </c>
      <c r="D434" s="128">
        <v>7.2558139534883714E-2</v>
      </c>
      <c r="E434" s="128">
        <v>6.953476738369184E-2</v>
      </c>
      <c r="F434" s="128">
        <v>7.0333157059756748E-2</v>
      </c>
      <c r="G434" s="128">
        <v>7.1552221581073286E-2</v>
      </c>
      <c r="H434" s="128">
        <v>8.4344660194174761E-2</v>
      </c>
      <c r="I434" s="128">
        <v>8.8082901554404139E-2</v>
      </c>
      <c r="J434" s="128"/>
      <c r="K434" s="128"/>
      <c r="L434" s="128"/>
      <c r="M434" s="128"/>
      <c r="N434" s="542"/>
    </row>
    <row r="435" spans="2:25" s="98" customFormat="1" x14ac:dyDescent="0.25">
      <c r="B435" s="545" t="s">
        <v>298</v>
      </c>
      <c r="C435" s="546">
        <v>3.3635187580000003E-2</v>
      </c>
      <c r="D435" s="547">
        <v>3.1627906976744183E-2</v>
      </c>
      <c r="E435" s="547">
        <v>3.1515757878939468E-2</v>
      </c>
      <c r="F435" s="547">
        <v>3.0142781597038603E-2</v>
      </c>
      <c r="G435" s="547">
        <v>2.7697634160415464E-2</v>
      </c>
      <c r="H435" s="547">
        <v>2.1844660194174758E-2</v>
      </c>
      <c r="I435" s="547">
        <v>2.3316062176165803E-2</v>
      </c>
      <c r="J435" s="547"/>
      <c r="K435" s="547"/>
      <c r="L435" s="547"/>
      <c r="M435" s="547"/>
      <c r="N435" s="541"/>
    </row>
    <row r="436" spans="2:25" s="98" customFormat="1" x14ac:dyDescent="0.25">
      <c r="B436" s="810" t="s">
        <v>481</v>
      </c>
      <c r="C436"/>
      <c r="D436"/>
      <c r="E436"/>
      <c r="F436"/>
      <c r="G436"/>
      <c r="H436"/>
      <c r="I436"/>
      <c r="J436"/>
      <c r="K436"/>
      <c r="L436"/>
      <c r="M436"/>
      <c r="N436"/>
      <c r="O436"/>
      <c r="P436"/>
      <c r="Q436"/>
      <c r="R436"/>
      <c r="S436"/>
      <c r="T436"/>
      <c r="U436"/>
      <c r="V436"/>
      <c r="W436"/>
      <c r="X436"/>
      <c r="Y436"/>
    </row>
    <row r="438" spans="2:25" x14ac:dyDescent="0.25">
      <c r="B438" s="100" t="s">
        <v>875</v>
      </c>
    </row>
    <row r="439" spans="2:25" x14ac:dyDescent="0.25">
      <c r="B439" s="705"/>
      <c r="C439" s="706">
        <v>2018</v>
      </c>
      <c r="D439" s="707"/>
      <c r="E439" s="706">
        <v>2019</v>
      </c>
      <c r="F439" s="707"/>
      <c r="G439" s="706">
        <v>2020</v>
      </c>
      <c r="H439" s="707"/>
      <c r="I439" s="706">
        <v>2021</v>
      </c>
      <c r="J439" s="707"/>
      <c r="K439" s="706">
        <v>2022</v>
      </c>
      <c r="L439" s="707"/>
      <c r="M439" s="706">
        <v>2023</v>
      </c>
      <c r="N439" s="707"/>
      <c r="O439" s="706">
        <v>2024</v>
      </c>
      <c r="P439" s="708"/>
      <c r="Q439" s="8"/>
      <c r="R439" s="8"/>
    </row>
    <row r="440" spans="2:25" ht="15.75" thickBot="1" x14ac:dyDescent="0.3">
      <c r="B440" s="709"/>
      <c r="C440" s="132" t="s">
        <v>487</v>
      </c>
      <c r="D440" s="2" t="s">
        <v>488</v>
      </c>
      <c r="E440" s="132" t="s">
        <v>487</v>
      </c>
      <c r="F440" s="2" t="s">
        <v>488</v>
      </c>
      <c r="G440" s="132" t="s">
        <v>487</v>
      </c>
      <c r="H440" s="2" t="s">
        <v>488</v>
      </c>
      <c r="I440" s="132" t="s">
        <v>487</v>
      </c>
      <c r="J440" s="2" t="s">
        <v>488</v>
      </c>
      <c r="K440" s="132" t="s">
        <v>487</v>
      </c>
      <c r="L440" s="2" t="s">
        <v>488</v>
      </c>
      <c r="M440" s="132" t="s">
        <v>487</v>
      </c>
      <c r="N440" s="2" t="s">
        <v>488</v>
      </c>
      <c r="O440" s="132" t="s">
        <v>487</v>
      </c>
      <c r="P440" s="710" t="s">
        <v>488</v>
      </c>
    </row>
    <row r="441" spans="2:25" ht="15.75" thickBot="1" x14ac:dyDescent="0.3">
      <c r="B441" s="709" t="s">
        <v>29</v>
      </c>
      <c r="C441" s="133">
        <v>3328.5833333333335</v>
      </c>
      <c r="D441" s="3">
        <v>14607.083333333334</v>
      </c>
      <c r="E441" s="133">
        <v>3254.3333333333335</v>
      </c>
      <c r="F441" s="3">
        <v>14875.916666666666</v>
      </c>
      <c r="G441" s="133">
        <v>5162.25</v>
      </c>
      <c r="H441" s="3">
        <v>13346.833333333334</v>
      </c>
      <c r="I441" s="133">
        <v>5578.5</v>
      </c>
      <c r="J441" s="3">
        <v>13612.333333333334</v>
      </c>
      <c r="K441" s="133">
        <v>6122.833333333333</v>
      </c>
      <c r="L441" s="3">
        <v>13294.25</v>
      </c>
      <c r="M441" s="133">
        <v>6265.583333333333</v>
      </c>
      <c r="N441" s="3">
        <v>13488.416666666666</v>
      </c>
      <c r="O441" s="133">
        <v>6613.333333333333</v>
      </c>
      <c r="P441" s="711">
        <v>13738.083333333334</v>
      </c>
      <c r="Q441" s="6"/>
      <c r="R441" s="6"/>
      <c r="S441" s="6"/>
      <c r="T441" s="6"/>
      <c r="U441" s="6"/>
      <c r="V441" s="6"/>
      <c r="W441" s="6"/>
      <c r="X441" s="6"/>
      <c r="Y441" s="6"/>
    </row>
    <row r="442" spans="2:25" s="6" customFormat="1" x14ac:dyDescent="0.25">
      <c r="B442" s="705" t="s">
        <v>95</v>
      </c>
      <c r="C442" s="712">
        <v>0.18558458936569591</v>
      </c>
      <c r="D442" s="713">
        <v>0.81441541063430412</v>
      </c>
      <c r="E442" s="712">
        <v>0.17949743292747389</v>
      </c>
      <c r="F442" s="713">
        <v>0.82050256707252611</v>
      </c>
      <c r="G442" s="712">
        <v>0.27890360138490555</v>
      </c>
      <c r="H442" s="713">
        <v>0.72109639861509434</v>
      </c>
      <c r="I442" s="712">
        <v>0.29068565721481604</v>
      </c>
      <c r="J442" s="713">
        <v>0.70931434278518379</v>
      </c>
      <c r="K442" s="712">
        <v>0.3153322890066737</v>
      </c>
      <c r="L442" s="713">
        <v>0.68466771099332635</v>
      </c>
      <c r="M442" s="712">
        <v>0.31718048665249232</v>
      </c>
      <c r="N442" s="713">
        <v>0.68281951334750768</v>
      </c>
      <c r="O442" s="712">
        <v>0.32495690308209496</v>
      </c>
      <c r="P442" s="714">
        <v>0.67504309691790498</v>
      </c>
      <c r="Q442" s="97"/>
      <c r="R442" s="97"/>
      <c r="S442" s="97"/>
      <c r="T442" s="97"/>
      <c r="U442" s="97"/>
      <c r="V442" s="97"/>
      <c r="W442" s="97"/>
      <c r="X442" s="97"/>
      <c r="Y442" s="97"/>
    </row>
    <row r="443" spans="2:25" s="97" customFormat="1" x14ac:dyDescent="0.25">
      <c r="B443" s="810" t="s">
        <v>481</v>
      </c>
      <c r="C443"/>
      <c r="D443"/>
      <c r="E443" s="704"/>
      <c r="F443"/>
      <c r="G443"/>
      <c r="H443"/>
      <c r="I443"/>
      <c r="J443"/>
      <c r="K443"/>
      <c r="L443"/>
      <c r="M443"/>
      <c r="N443"/>
      <c r="O443"/>
      <c r="P443"/>
      <c r="Q443"/>
      <c r="R443"/>
      <c r="S443"/>
      <c r="T443"/>
      <c r="U443"/>
      <c r="V443"/>
      <c r="W443"/>
      <c r="X443"/>
      <c r="Y443"/>
    </row>
    <row r="445" spans="2:25" x14ac:dyDescent="0.25">
      <c r="B445" s="100" t="s">
        <v>876</v>
      </c>
    </row>
    <row r="446" spans="2:25" ht="15" customHeight="1" thickBot="1" x14ac:dyDescent="0.3">
      <c r="B446" s="968" t="s">
        <v>18</v>
      </c>
      <c r="C446" s="968"/>
      <c r="D446" s="968"/>
      <c r="E446" s="968"/>
      <c r="F446" s="968"/>
      <c r="G446" s="968"/>
      <c r="H446" s="968"/>
      <c r="I446" s="968"/>
    </row>
    <row r="447" spans="2:25" ht="17.25" x14ac:dyDescent="0.25">
      <c r="B447" s="532"/>
      <c r="C447" s="120">
        <v>2018</v>
      </c>
      <c r="D447" s="121">
        <v>2019</v>
      </c>
      <c r="E447" s="121" t="s">
        <v>489</v>
      </c>
      <c r="F447" s="121">
        <v>2021</v>
      </c>
      <c r="G447" s="121">
        <v>2022</v>
      </c>
      <c r="H447" s="121">
        <v>2023</v>
      </c>
      <c r="I447" s="515">
        <v>2024</v>
      </c>
    </row>
    <row r="448" spans="2:25" ht="15.75" thickBot="1" x14ac:dyDescent="0.3">
      <c r="B448" s="533" t="s">
        <v>490</v>
      </c>
      <c r="C448" s="133">
        <v>3503</v>
      </c>
      <c r="D448" s="133">
        <v>3545</v>
      </c>
      <c r="E448" s="133">
        <v>3503</v>
      </c>
      <c r="F448" s="133">
        <v>3409</v>
      </c>
      <c r="G448" s="133">
        <v>3366</v>
      </c>
      <c r="H448" s="133">
        <v>3328</v>
      </c>
      <c r="I448" s="548">
        <v>3318</v>
      </c>
    </row>
    <row r="449" spans="2:9" ht="15.75" thickBot="1" x14ac:dyDescent="0.3">
      <c r="B449" s="535" t="s">
        <v>491</v>
      </c>
      <c r="C449" s="133">
        <v>3251</v>
      </c>
      <c r="D449" s="133">
        <v>2859</v>
      </c>
      <c r="E449" s="133">
        <v>2994</v>
      </c>
      <c r="F449" s="133">
        <v>2637</v>
      </c>
      <c r="G449" s="133">
        <v>2550</v>
      </c>
      <c r="H449" s="133">
        <v>2109</v>
      </c>
      <c r="I449" s="548">
        <v>2119</v>
      </c>
    </row>
    <row r="450" spans="2:9" ht="15.75" thickBot="1" x14ac:dyDescent="0.3">
      <c r="B450" s="536" t="s">
        <v>90</v>
      </c>
      <c r="C450" s="134">
        <v>6754</v>
      </c>
      <c r="D450" s="134">
        <v>6404</v>
      </c>
      <c r="E450" s="134">
        <v>6497</v>
      </c>
      <c r="F450" s="134">
        <v>6046</v>
      </c>
      <c r="G450" s="134">
        <v>5916</v>
      </c>
      <c r="H450" s="134">
        <v>5437</v>
      </c>
      <c r="I450" s="549">
        <v>5437</v>
      </c>
    </row>
    <row r="451" spans="2:9" ht="15.75" thickBot="1" x14ac:dyDescent="0.3">
      <c r="B451" s="974" t="s">
        <v>19</v>
      </c>
      <c r="C451" s="974"/>
      <c r="D451" s="974"/>
      <c r="E451" s="974"/>
      <c r="F451" s="974"/>
      <c r="G451" s="974"/>
      <c r="H451" s="974"/>
      <c r="I451" s="974"/>
    </row>
    <row r="452" spans="2:9" ht="17.25" x14ac:dyDescent="0.25">
      <c r="B452" s="532"/>
      <c r="C452" s="120">
        <v>2018</v>
      </c>
      <c r="D452" s="121">
        <v>2019</v>
      </c>
      <c r="E452" s="121" t="s">
        <v>489</v>
      </c>
      <c r="F452" s="121">
        <v>2021</v>
      </c>
      <c r="G452" s="121">
        <v>2022</v>
      </c>
      <c r="H452" s="121">
        <v>2023</v>
      </c>
      <c r="I452" s="515">
        <v>2024</v>
      </c>
    </row>
    <row r="453" spans="2:9" ht="15.75" customHeight="1" thickBot="1" x14ac:dyDescent="0.3">
      <c r="B453" s="533" t="s">
        <v>490</v>
      </c>
      <c r="C453" s="133">
        <v>3477</v>
      </c>
      <c r="D453" s="133">
        <v>3360</v>
      </c>
      <c r="E453" s="133">
        <v>3236</v>
      </c>
      <c r="F453" s="133">
        <v>3175</v>
      </c>
      <c r="G453" s="133">
        <v>2897</v>
      </c>
      <c r="H453" s="133">
        <v>2844</v>
      </c>
      <c r="I453" s="548">
        <v>2895</v>
      </c>
    </row>
    <row r="454" spans="2:9" ht="15.75" thickBot="1" x14ac:dyDescent="0.3">
      <c r="B454" s="535" t="s">
        <v>491</v>
      </c>
      <c r="C454" s="133">
        <v>1797</v>
      </c>
      <c r="D454" s="133">
        <v>1598</v>
      </c>
      <c r="E454" s="133">
        <v>1606</v>
      </c>
      <c r="F454" s="133">
        <v>1371</v>
      </c>
      <c r="G454" s="133">
        <v>1287</v>
      </c>
      <c r="H454" s="133">
        <v>1180</v>
      </c>
      <c r="I454" s="548">
        <v>1184</v>
      </c>
    </row>
    <row r="455" spans="2:9" ht="15.75" thickBot="1" x14ac:dyDescent="0.3">
      <c r="B455" s="536" t="s">
        <v>90</v>
      </c>
      <c r="C455" s="134">
        <v>5274</v>
      </c>
      <c r="D455" s="134">
        <v>4958</v>
      </c>
      <c r="E455" s="134">
        <v>4842</v>
      </c>
      <c r="F455" s="134">
        <v>4546</v>
      </c>
      <c r="G455" s="134">
        <v>4184</v>
      </c>
      <c r="H455" s="134">
        <v>4024</v>
      </c>
      <c r="I455" s="549">
        <v>4079</v>
      </c>
    </row>
    <row r="456" spans="2:9" ht="15.75" thickBot="1" x14ac:dyDescent="0.3">
      <c r="B456" s="974" t="s">
        <v>20</v>
      </c>
      <c r="C456" s="974"/>
      <c r="D456" s="974"/>
      <c r="E456" s="974"/>
      <c r="F456" s="974"/>
      <c r="G456" s="974"/>
      <c r="H456" s="974"/>
      <c r="I456" s="974"/>
    </row>
    <row r="457" spans="2:9" ht="17.25" x14ac:dyDescent="0.25">
      <c r="B457" s="532"/>
      <c r="C457" s="120">
        <v>2018</v>
      </c>
      <c r="D457" s="121">
        <v>2019</v>
      </c>
      <c r="E457" s="121" t="s">
        <v>489</v>
      </c>
      <c r="F457" s="121">
        <v>2021</v>
      </c>
      <c r="G457" s="121">
        <v>2022</v>
      </c>
      <c r="H457" s="121">
        <v>2023</v>
      </c>
      <c r="I457" s="515">
        <v>2024</v>
      </c>
    </row>
    <row r="458" spans="2:9" ht="15.75" thickBot="1" x14ac:dyDescent="0.3">
      <c r="B458" s="533" t="s">
        <v>490</v>
      </c>
      <c r="C458" s="133">
        <v>17481</v>
      </c>
      <c r="D458" s="133">
        <v>17349</v>
      </c>
      <c r="E458" s="133">
        <v>16721</v>
      </c>
      <c r="F458" s="133">
        <v>16514</v>
      </c>
      <c r="G458" s="133">
        <v>16496</v>
      </c>
      <c r="H458" s="133">
        <v>16423</v>
      </c>
      <c r="I458" s="548">
        <v>16324</v>
      </c>
    </row>
    <row r="459" spans="2:9" ht="15.75" thickBot="1" x14ac:dyDescent="0.3">
      <c r="B459" s="535" t="s">
        <v>491</v>
      </c>
      <c r="C459" s="133">
        <v>7630</v>
      </c>
      <c r="D459" s="133">
        <v>7872</v>
      </c>
      <c r="E459" s="133">
        <v>8673</v>
      </c>
      <c r="F459" s="133">
        <v>8457</v>
      </c>
      <c r="G459" s="133">
        <v>7652</v>
      </c>
      <c r="H459" s="133">
        <v>6178</v>
      </c>
      <c r="I459" s="548">
        <v>5545</v>
      </c>
    </row>
    <row r="460" spans="2:9" ht="15.75" thickBot="1" x14ac:dyDescent="0.3">
      <c r="B460" s="536" t="s">
        <v>90</v>
      </c>
      <c r="C460" s="134">
        <v>25111</v>
      </c>
      <c r="D460" s="134">
        <v>25221</v>
      </c>
      <c r="E460" s="134">
        <v>25394</v>
      </c>
      <c r="F460" s="134">
        <v>24971</v>
      </c>
      <c r="G460" s="134">
        <v>24148</v>
      </c>
      <c r="H460" s="134">
        <v>22601</v>
      </c>
      <c r="I460" s="549">
        <v>21869</v>
      </c>
    </row>
    <row r="461" spans="2:9" ht="15.75" thickBot="1" x14ac:dyDescent="0.3">
      <c r="B461" s="974" t="s">
        <v>21</v>
      </c>
      <c r="C461" s="974"/>
      <c r="D461" s="974"/>
      <c r="E461" s="974"/>
      <c r="F461" s="974"/>
      <c r="G461" s="974"/>
      <c r="H461" s="974"/>
      <c r="I461" s="974"/>
    </row>
    <row r="462" spans="2:9" ht="17.25" x14ac:dyDescent="0.25">
      <c r="B462" s="532"/>
      <c r="C462" s="120">
        <v>2018</v>
      </c>
      <c r="D462" s="121">
        <v>2019</v>
      </c>
      <c r="E462" s="121" t="s">
        <v>489</v>
      </c>
      <c r="F462" s="121">
        <v>2021</v>
      </c>
      <c r="G462" s="121">
        <v>2022</v>
      </c>
      <c r="H462" s="121">
        <v>2023</v>
      </c>
      <c r="I462" s="515">
        <v>2024</v>
      </c>
    </row>
    <row r="463" spans="2:9" ht="15.75" thickBot="1" x14ac:dyDescent="0.3">
      <c r="B463" s="533" t="s">
        <v>490</v>
      </c>
      <c r="C463" s="133">
        <v>9323</v>
      </c>
      <c r="D463" s="133">
        <v>9029</v>
      </c>
      <c r="E463" s="133">
        <v>8631</v>
      </c>
      <c r="F463" s="133">
        <v>8632</v>
      </c>
      <c r="G463" s="133">
        <v>8523</v>
      </c>
      <c r="H463" s="133">
        <v>8150</v>
      </c>
      <c r="I463" s="548">
        <v>7907</v>
      </c>
    </row>
    <row r="464" spans="2:9" ht="15.75" thickBot="1" x14ac:dyDescent="0.3">
      <c r="B464" s="535" t="s">
        <v>491</v>
      </c>
      <c r="C464" s="133">
        <v>2840</v>
      </c>
      <c r="D464" s="133">
        <v>3068</v>
      </c>
      <c r="E464" s="133">
        <v>3368</v>
      </c>
      <c r="F464" s="133">
        <v>3602</v>
      </c>
      <c r="G464" s="133">
        <v>3365</v>
      </c>
      <c r="H464" s="133">
        <v>2721</v>
      </c>
      <c r="I464" s="548">
        <v>2592</v>
      </c>
    </row>
    <row r="465" spans="2:9" ht="15.75" thickBot="1" x14ac:dyDescent="0.3">
      <c r="B465" s="536" t="s">
        <v>90</v>
      </c>
      <c r="C465" s="134">
        <v>12163</v>
      </c>
      <c r="D465" s="134">
        <v>12097</v>
      </c>
      <c r="E465" s="134">
        <v>11999</v>
      </c>
      <c r="F465" s="134">
        <v>12234</v>
      </c>
      <c r="G465" s="134">
        <v>11888</v>
      </c>
      <c r="H465" s="134">
        <v>10871</v>
      </c>
      <c r="I465" s="549">
        <v>10499</v>
      </c>
    </row>
    <row r="466" spans="2:9" ht="15.75" thickBot="1" x14ac:dyDescent="0.3">
      <c r="B466" s="974" t="s">
        <v>22</v>
      </c>
      <c r="C466" s="974"/>
      <c r="D466" s="974"/>
      <c r="E466" s="974"/>
      <c r="F466" s="974"/>
      <c r="G466" s="974"/>
      <c r="H466" s="974"/>
      <c r="I466" s="974"/>
    </row>
    <row r="467" spans="2:9" ht="17.25" x14ac:dyDescent="0.25">
      <c r="B467" s="532"/>
      <c r="C467" s="120">
        <v>2018</v>
      </c>
      <c r="D467" s="121">
        <v>2019</v>
      </c>
      <c r="E467" s="121" t="s">
        <v>489</v>
      </c>
      <c r="F467" s="121">
        <v>2021</v>
      </c>
      <c r="G467" s="121">
        <v>2022</v>
      </c>
      <c r="H467" s="121">
        <v>2023</v>
      </c>
      <c r="I467" s="515">
        <v>2024</v>
      </c>
    </row>
    <row r="468" spans="2:9" ht="15.75" thickBot="1" x14ac:dyDescent="0.3">
      <c r="B468" s="533" t="s">
        <v>490</v>
      </c>
      <c r="C468" s="133">
        <v>1873</v>
      </c>
      <c r="D468" s="133">
        <v>1827</v>
      </c>
      <c r="E468" s="133">
        <v>1666</v>
      </c>
      <c r="F468" s="133">
        <v>1641</v>
      </c>
      <c r="G468" s="133">
        <v>1648</v>
      </c>
      <c r="H468" s="133">
        <v>1655</v>
      </c>
      <c r="I468" s="548">
        <v>1583</v>
      </c>
    </row>
    <row r="469" spans="2:9" ht="15.75" thickBot="1" x14ac:dyDescent="0.3">
      <c r="B469" s="535" t="s">
        <v>491</v>
      </c>
      <c r="C469" s="133">
        <v>1073</v>
      </c>
      <c r="D469" s="133">
        <v>1067</v>
      </c>
      <c r="E469" s="133">
        <v>1139</v>
      </c>
      <c r="F469" s="133">
        <v>1036</v>
      </c>
      <c r="G469" s="133">
        <v>978</v>
      </c>
      <c r="H469" s="133">
        <v>965</v>
      </c>
      <c r="I469" s="548">
        <v>903</v>
      </c>
    </row>
    <row r="470" spans="2:9" ht="15.75" thickBot="1" x14ac:dyDescent="0.3">
      <c r="B470" s="536" t="s">
        <v>90</v>
      </c>
      <c r="C470" s="134">
        <v>2946</v>
      </c>
      <c r="D470" s="134">
        <v>2894</v>
      </c>
      <c r="E470" s="134">
        <v>2805</v>
      </c>
      <c r="F470" s="134">
        <v>2677</v>
      </c>
      <c r="G470" s="134">
        <v>2626</v>
      </c>
      <c r="H470" s="134">
        <v>2620</v>
      </c>
      <c r="I470" s="549">
        <v>2486</v>
      </c>
    </row>
    <row r="471" spans="2:9" ht="15.75" thickBot="1" x14ac:dyDescent="0.3">
      <c r="B471" s="974" t="s">
        <v>23</v>
      </c>
      <c r="C471" s="974"/>
      <c r="D471" s="974"/>
      <c r="E471" s="974"/>
      <c r="F471" s="974"/>
      <c r="G471" s="974"/>
      <c r="H471" s="974"/>
      <c r="I471" s="974"/>
    </row>
    <row r="472" spans="2:9" ht="17.25" x14ac:dyDescent="0.25">
      <c r="B472" s="532"/>
      <c r="C472" s="120">
        <v>2018</v>
      </c>
      <c r="D472" s="121">
        <v>2019</v>
      </c>
      <c r="E472" s="121" t="s">
        <v>489</v>
      </c>
      <c r="F472" s="121">
        <v>2021</v>
      </c>
      <c r="G472" s="121">
        <v>2022</v>
      </c>
      <c r="H472" s="121">
        <v>2023</v>
      </c>
      <c r="I472" s="515">
        <v>2024</v>
      </c>
    </row>
    <row r="473" spans="2:9" ht="15.75" thickBot="1" x14ac:dyDescent="0.3">
      <c r="B473" s="533" t="s">
        <v>490</v>
      </c>
      <c r="C473" s="133">
        <v>11343</v>
      </c>
      <c r="D473" s="133">
        <v>11357</v>
      </c>
      <c r="E473" s="133">
        <v>11475</v>
      </c>
      <c r="F473" s="133">
        <v>11460</v>
      </c>
      <c r="G473" s="133">
        <v>11597</v>
      </c>
      <c r="H473" s="133">
        <v>11385</v>
      </c>
      <c r="I473" s="548">
        <v>11535</v>
      </c>
    </row>
    <row r="474" spans="2:9" ht="15.75" thickBot="1" x14ac:dyDescent="0.3">
      <c r="B474" s="535" t="s">
        <v>491</v>
      </c>
      <c r="C474" s="133">
        <v>4974</v>
      </c>
      <c r="D474" s="133">
        <v>5009</v>
      </c>
      <c r="E474" s="133">
        <v>5389</v>
      </c>
      <c r="F474" s="133">
        <v>5070</v>
      </c>
      <c r="G474" s="133">
        <v>4632</v>
      </c>
      <c r="H474" s="133">
        <v>4462</v>
      </c>
      <c r="I474" s="548">
        <v>4649</v>
      </c>
    </row>
    <row r="475" spans="2:9" ht="15.75" thickBot="1" x14ac:dyDescent="0.3">
      <c r="B475" s="536" t="s">
        <v>90</v>
      </c>
      <c r="C475" s="134">
        <v>16317</v>
      </c>
      <c r="D475" s="134">
        <v>16366</v>
      </c>
      <c r="E475" s="134">
        <v>16864</v>
      </c>
      <c r="F475" s="134">
        <v>16530</v>
      </c>
      <c r="G475" s="134">
        <v>16229</v>
      </c>
      <c r="H475" s="134">
        <v>15847</v>
      </c>
      <c r="I475" s="549">
        <v>16184</v>
      </c>
    </row>
    <row r="476" spans="2:9" ht="15.75" thickBot="1" x14ac:dyDescent="0.3">
      <c r="B476" s="974" t="s">
        <v>24</v>
      </c>
      <c r="C476" s="974"/>
      <c r="D476" s="974"/>
      <c r="E476" s="974"/>
      <c r="F476" s="974"/>
      <c r="G476" s="974"/>
      <c r="H476" s="974"/>
      <c r="I476" s="974"/>
    </row>
    <row r="477" spans="2:9" ht="17.25" x14ac:dyDescent="0.25">
      <c r="B477" s="532"/>
      <c r="C477" s="120">
        <v>2018</v>
      </c>
      <c r="D477" s="121">
        <v>2019</v>
      </c>
      <c r="E477" s="121" t="s">
        <v>489</v>
      </c>
      <c r="F477" s="121">
        <v>2021</v>
      </c>
      <c r="G477" s="121">
        <v>2022</v>
      </c>
      <c r="H477" s="121">
        <v>2023</v>
      </c>
      <c r="I477" s="515">
        <v>2024</v>
      </c>
    </row>
    <row r="478" spans="2:9" ht="15.75" thickBot="1" x14ac:dyDescent="0.3">
      <c r="B478" s="533" t="s">
        <v>490</v>
      </c>
      <c r="C478" s="133">
        <v>2744</v>
      </c>
      <c r="D478" s="133">
        <v>2653</v>
      </c>
      <c r="E478" s="133">
        <v>2514</v>
      </c>
      <c r="F478" s="133">
        <v>2497</v>
      </c>
      <c r="G478" s="133">
        <v>2547</v>
      </c>
      <c r="H478" s="133">
        <v>2507</v>
      </c>
      <c r="I478" s="548">
        <v>2289</v>
      </c>
    </row>
    <row r="479" spans="2:9" ht="15.75" thickBot="1" x14ac:dyDescent="0.3">
      <c r="B479" s="535" t="s">
        <v>491</v>
      </c>
      <c r="C479" s="133">
        <v>1093</v>
      </c>
      <c r="D479" s="133">
        <v>1122</v>
      </c>
      <c r="E479" s="133">
        <v>1101</v>
      </c>
      <c r="F479" s="133">
        <v>1041</v>
      </c>
      <c r="G479" s="133">
        <v>889</v>
      </c>
      <c r="H479" s="133">
        <v>859</v>
      </c>
      <c r="I479" s="548">
        <v>854</v>
      </c>
    </row>
    <row r="480" spans="2:9" ht="15.75" thickBot="1" x14ac:dyDescent="0.3">
      <c r="B480" s="536" t="s">
        <v>90</v>
      </c>
      <c r="C480" s="134">
        <v>3837</v>
      </c>
      <c r="D480" s="134">
        <v>3775</v>
      </c>
      <c r="E480" s="134">
        <v>3615</v>
      </c>
      <c r="F480" s="134">
        <v>3538</v>
      </c>
      <c r="G480" s="134">
        <v>3436</v>
      </c>
      <c r="H480" s="134">
        <v>3366</v>
      </c>
      <c r="I480" s="549">
        <v>3143</v>
      </c>
    </row>
    <row r="481" spans="2:9" ht="15.75" thickBot="1" x14ac:dyDescent="0.3">
      <c r="B481" s="974" t="s">
        <v>25</v>
      </c>
      <c r="C481" s="974"/>
      <c r="D481" s="974"/>
      <c r="E481" s="974"/>
      <c r="F481" s="974"/>
      <c r="G481" s="974"/>
      <c r="H481" s="974"/>
      <c r="I481" s="974"/>
    </row>
    <row r="482" spans="2:9" ht="17.25" x14ac:dyDescent="0.25">
      <c r="B482" s="532"/>
      <c r="C482" s="120">
        <v>2018</v>
      </c>
      <c r="D482" s="121">
        <v>2019</v>
      </c>
      <c r="E482" s="121" t="s">
        <v>489</v>
      </c>
      <c r="F482" s="121">
        <v>2021</v>
      </c>
      <c r="G482" s="121">
        <v>2022</v>
      </c>
      <c r="H482" s="121">
        <v>2023</v>
      </c>
      <c r="I482" s="515">
        <v>2024</v>
      </c>
    </row>
    <row r="483" spans="2:9" ht="15.75" thickBot="1" x14ac:dyDescent="0.3">
      <c r="B483" s="533" t="s">
        <v>490</v>
      </c>
      <c r="C483" s="133">
        <v>3098</v>
      </c>
      <c r="D483" s="133">
        <v>3167</v>
      </c>
      <c r="E483" s="133">
        <v>3104</v>
      </c>
      <c r="F483" s="133">
        <v>3209</v>
      </c>
      <c r="G483" s="133">
        <v>3261</v>
      </c>
      <c r="H483" s="133">
        <v>3380</v>
      </c>
      <c r="I483" s="548">
        <v>3357</v>
      </c>
    </row>
    <row r="484" spans="2:9" ht="15.75" thickBot="1" x14ac:dyDescent="0.3">
      <c r="B484" s="535" t="s">
        <v>491</v>
      </c>
      <c r="C484" s="133">
        <v>868</v>
      </c>
      <c r="D484" s="133">
        <v>875</v>
      </c>
      <c r="E484" s="133">
        <v>885</v>
      </c>
      <c r="F484" s="133">
        <v>852</v>
      </c>
      <c r="G484" s="133">
        <v>855</v>
      </c>
      <c r="H484" s="133">
        <v>829</v>
      </c>
      <c r="I484" s="548">
        <v>898</v>
      </c>
    </row>
    <row r="485" spans="2:9" ht="15.75" thickBot="1" x14ac:dyDescent="0.3">
      <c r="B485" s="536" t="s">
        <v>90</v>
      </c>
      <c r="C485" s="134">
        <v>3966</v>
      </c>
      <c r="D485" s="134">
        <v>4042</v>
      </c>
      <c r="E485" s="134">
        <v>3989</v>
      </c>
      <c r="F485" s="134">
        <v>4061</v>
      </c>
      <c r="G485" s="134">
        <v>4116</v>
      </c>
      <c r="H485" s="134">
        <v>4209</v>
      </c>
      <c r="I485" s="549">
        <v>4255</v>
      </c>
    </row>
    <row r="486" spans="2:9" ht="15.75" thickBot="1" x14ac:dyDescent="0.3">
      <c r="B486" s="974" t="s">
        <v>26</v>
      </c>
      <c r="C486" s="974"/>
      <c r="D486" s="974"/>
      <c r="E486" s="974"/>
      <c r="F486" s="974"/>
      <c r="G486" s="974"/>
      <c r="H486" s="974"/>
      <c r="I486" s="974"/>
    </row>
    <row r="487" spans="2:9" ht="17.25" x14ac:dyDescent="0.25">
      <c r="B487" s="532"/>
      <c r="C487" s="120">
        <v>2018</v>
      </c>
      <c r="D487" s="121">
        <v>2019</v>
      </c>
      <c r="E487" s="121" t="s">
        <v>489</v>
      </c>
      <c r="F487" s="121">
        <v>2021</v>
      </c>
      <c r="G487" s="121">
        <v>2022</v>
      </c>
      <c r="H487" s="121">
        <v>2023</v>
      </c>
      <c r="I487" s="515">
        <v>2024</v>
      </c>
    </row>
    <row r="488" spans="2:9" ht="15.75" thickBot="1" x14ac:dyDescent="0.3">
      <c r="B488" s="533" t="s">
        <v>490</v>
      </c>
      <c r="C488" s="133">
        <v>10201</v>
      </c>
      <c r="D488" s="133">
        <v>9702</v>
      </c>
      <c r="E488" s="133">
        <v>9062</v>
      </c>
      <c r="F488" s="133">
        <v>8951</v>
      </c>
      <c r="G488" s="133">
        <v>8457</v>
      </c>
      <c r="H488" s="133">
        <v>7962</v>
      </c>
      <c r="I488" s="548">
        <v>7710</v>
      </c>
    </row>
    <row r="489" spans="2:9" ht="15.75" thickBot="1" x14ac:dyDescent="0.3">
      <c r="B489" s="535" t="s">
        <v>491</v>
      </c>
      <c r="C489" s="133">
        <v>3112</v>
      </c>
      <c r="D489" s="133">
        <v>3337</v>
      </c>
      <c r="E489" s="133">
        <v>3535</v>
      </c>
      <c r="F489" s="133">
        <v>3376</v>
      </c>
      <c r="G489" s="133">
        <v>3055</v>
      </c>
      <c r="H489" s="133">
        <v>2583</v>
      </c>
      <c r="I489" s="548">
        <v>2548</v>
      </c>
    </row>
    <row r="490" spans="2:9" ht="15.75" thickBot="1" x14ac:dyDescent="0.3">
      <c r="B490" s="536" t="s">
        <v>90</v>
      </c>
      <c r="C490" s="134">
        <v>13313</v>
      </c>
      <c r="D490" s="134">
        <v>13039</v>
      </c>
      <c r="E490" s="134">
        <v>12597</v>
      </c>
      <c r="F490" s="134">
        <v>12327</v>
      </c>
      <c r="G490" s="134">
        <v>11512</v>
      </c>
      <c r="H490" s="134">
        <v>10545</v>
      </c>
      <c r="I490" s="549">
        <v>10258</v>
      </c>
    </row>
    <row r="491" spans="2:9" ht="15.75" thickBot="1" x14ac:dyDescent="0.3">
      <c r="B491" s="974" t="s">
        <v>27</v>
      </c>
      <c r="C491" s="974"/>
      <c r="D491" s="974"/>
      <c r="E491" s="974"/>
      <c r="F491" s="974"/>
      <c r="G491" s="974"/>
      <c r="H491" s="974"/>
      <c r="I491" s="974"/>
    </row>
    <row r="492" spans="2:9" ht="17.25" x14ac:dyDescent="0.25">
      <c r="B492" s="532"/>
      <c r="C492" s="120">
        <v>2018</v>
      </c>
      <c r="D492" s="121">
        <v>2019</v>
      </c>
      <c r="E492" s="121" t="s">
        <v>489</v>
      </c>
      <c r="F492" s="121">
        <v>2021</v>
      </c>
      <c r="G492" s="121">
        <v>2022</v>
      </c>
      <c r="H492" s="121">
        <v>2023</v>
      </c>
      <c r="I492" s="515">
        <v>2024</v>
      </c>
    </row>
    <row r="493" spans="2:9" ht="15.75" thickBot="1" x14ac:dyDescent="0.3">
      <c r="B493" s="533" t="s">
        <v>490</v>
      </c>
      <c r="C493" s="133">
        <v>63043</v>
      </c>
      <c r="D493" s="133">
        <v>61989</v>
      </c>
      <c r="E493" s="133">
        <v>59912</v>
      </c>
      <c r="F493" s="133">
        <v>59488</v>
      </c>
      <c r="G493" s="133">
        <v>58792</v>
      </c>
      <c r="H493" s="133">
        <v>57634</v>
      </c>
      <c r="I493" s="548">
        <v>56918</v>
      </c>
    </row>
    <row r="494" spans="2:9" ht="15.75" thickBot="1" x14ac:dyDescent="0.3">
      <c r="B494" s="535" t="s">
        <v>491</v>
      </c>
      <c r="C494" s="133">
        <v>26638</v>
      </c>
      <c r="D494" s="133">
        <v>26807</v>
      </c>
      <c r="E494" s="133">
        <v>28690</v>
      </c>
      <c r="F494" s="133">
        <v>27442</v>
      </c>
      <c r="G494" s="133">
        <v>25263</v>
      </c>
      <c r="H494" s="133">
        <v>21886</v>
      </c>
      <c r="I494" s="548">
        <v>21292</v>
      </c>
    </row>
    <row r="495" spans="2:9" ht="15.75" thickBot="1" x14ac:dyDescent="0.3">
      <c r="B495" s="536" t="s">
        <v>90</v>
      </c>
      <c r="C495" s="134">
        <v>89681</v>
      </c>
      <c r="D495" s="134">
        <v>88796</v>
      </c>
      <c r="E495" s="134">
        <v>88602</v>
      </c>
      <c r="F495" s="134">
        <v>86930</v>
      </c>
      <c r="G495" s="134">
        <v>84055</v>
      </c>
      <c r="H495" s="134">
        <v>79520</v>
      </c>
      <c r="I495" s="549">
        <v>78210</v>
      </c>
    </row>
    <row r="496" spans="2:9" x14ac:dyDescent="0.25">
      <c r="B496" s="810" t="s">
        <v>492</v>
      </c>
      <c r="C496" s="4"/>
      <c r="D496" s="4"/>
      <c r="E496" s="4"/>
      <c r="F496" s="4"/>
      <c r="G496" s="4"/>
      <c r="H496" s="4"/>
      <c r="I496" s="4"/>
    </row>
    <row r="497" spans="2:13" ht="17.25" x14ac:dyDescent="0.25">
      <c r="B497" s="810" t="s">
        <v>1125</v>
      </c>
      <c r="C497" s="4"/>
      <c r="D497" s="4"/>
      <c r="E497" s="4"/>
      <c r="F497" s="4"/>
      <c r="G497" s="4"/>
      <c r="H497" s="4"/>
      <c r="I497" s="4"/>
    </row>
    <row r="498" spans="2:13" x14ac:dyDescent="0.25">
      <c r="B498" s="810" t="s">
        <v>709</v>
      </c>
      <c r="C498" s="4"/>
      <c r="D498" s="4"/>
      <c r="E498" s="4"/>
      <c r="F498" s="4"/>
      <c r="G498" s="4"/>
      <c r="H498" s="4"/>
      <c r="I498" s="4"/>
    </row>
    <row r="499" spans="2:13" s="490" customFormat="1" x14ac:dyDescent="0.25">
      <c r="B499" s="4"/>
      <c r="C499" s="4"/>
      <c r="D499" s="4"/>
      <c r="E499" s="4"/>
      <c r="F499" s="4"/>
      <c r="G499" s="4"/>
      <c r="H499" s="4"/>
      <c r="I499" s="4"/>
    </row>
    <row r="500" spans="2:13" x14ac:dyDescent="0.25">
      <c r="B500" s="100" t="s">
        <v>877</v>
      </c>
      <c r="C500" s="4"/>
      <c r="D500" s="4"/>
      <c r="E500" s="4"/>
      <c r="F500" s="4"/>
      <c r="G500" s="4"/>
      <c r="H500" s="4"/>
      <c r="I500" s="4"/>
    </row>
    <row r="501" spans="2:13" ht="15" customHeight="1" thickBot="1" x14ac:dyDescent="0.3">
      <c r="B501" s="968" t="s">
        <v>18</v>
      </c>
      <c r="C501" s="968"/>
      <c r="D501" s="968"/>
      <c r="E501" s="968"/>
      <c r="F501" s="968"/>
      <c r="G501" s="968"/>
      <c r="H501" s="968"/>
      <c r="I501" s="968"/>
    </row>
    <row r="502" spans="2:13" ht="17.25" x14ac:dyDescent="0.25">
      <c r="B502" s="532"/>
      <c r="C502" s="120">
        <v>2018</v>
      </c>
      <c r="D502" s="121">
        <v>2019</v>
      </c>
      <c r="E502" s="121" t="s">
        <v>489</v>
      </c>
      <c r="F502" s="121">
        <v>2021</v>
      </c>
      <c r="G502" s="121">
        <v>2022</v>
      </c>
      <c r="H502" s="121">
        <v>2023</v>
      </c>
      <c r="I502" s="515">
        <v>2024</v>
      </c>
    </row>
    <row r="503" spans="2:13" ht="15.75" thickBot="1" x14ac:dyDescent="0.3">
      <c r="B503" s="533" t="s">
        <v>490</v>
      </c>
      <c r="C503" s="133">
        <v>42</v>
      </c>
      <c r="D503" s="133">
        <v>46</v>
      </c>
      <c r="E503" s="133">
        <v>54</v>
      </c>
      <c r="F503" s="133">
        <v>54</v>
      </c>
      <c r="G503" s="133">
        <v>57</v>
      </c>
      <c r="H503" s="133">
        <v>57</v>
      </c>
      <c r="I503" s="548">
        <v>54</v>
      </c>
      <c r="K503" s="8"/>
      <c r="L503" s="8"/>
      <c r="M503" s="8"/>
    </row>
    <row r="504" spans="2:13" ht="15.75" thickBot="1" x14ac:dyDescent="0.3">
      <c r="B504" s="535" t="s">
        <v>491</v>
      </c>
      <c r="C504" s="133">
        <v>3</v>
      </c>
      <c r="D504" s="133">
        <v>4</v>
      </c>
      <c r="E504" s="133">
        <v>4</v>
      </c>
      <c r="F504" s="133">
        <v>3</v>
      </c>
      <c r="G504" s="133">
        <v>1</v>
      </c>
      <c r="H504" s="133">
        <v>2</v>
      </c>
      <c r="I504" s="548">
        <v>1</v>
      </c>
    </row>
    <row r="505" spans="2:13" ht="15.75" thickBot="1" x14ac:dyDescent="0.3">
      <c r="B505" s="536" t="s">
        <v>90</v>
      </c>
      <c r="C505" s="134">
        <v>45</v>
      </c>
      <c r="D505" s="134">
        <v>50</v>
      </c>
      <c r="E505" s="134">
        <v>58</v>
      </c>
      <c r="F505" s="134">
        <v>57</v>
      </c>
      <c r="G505" s="134">
        <v>58</v>
      </c>
      <c r="H505" s="134">
        <v>59</v>
      </c>
      <c r="I505" s="549">
        <v>55</v>
      </c>
    </row>
    <row r="506" spans="2:13" ht="15.75" thickBot="1" x14ac:dyDescent="0.3">
      <c r="B506" s="968" t="s">
        <v>19</v>
      </c>
      <c r="C506" s="968"/>
      <c r="D506" s="968"/>
      <c r="E506" s="968"/>
      <c r="F506" s="968"/>
      <c r="G506" s="968"/>
      <c r="H506" s="968"/>
      <c r="I506" s="968"/>
    </row>
    <row r="507" spans="2:13" ht="17.25" x14ac:dyDescent="0.25">
      <c r="B507" s="532"/>
      <c r="C507" s="120">
        <v>2018</v>
      </c>
      <c r="D507" s="121">
        <v>2019</v>
      </c>
      <c r="E507" s="121" t="s">
        <v>489</v>
      </c>
      <c r="F507" s="121">
        <v>2021</v>
      </c>
      <c r="G507" s="121">
        <v>2022</v>
      </c>
      <c r="H507" s="121">
        <v>2023</v>
      </c>
      <c r="I507" s="515">
        <v>2024</v>
      </c>
    </row>
    <row r="508" spans="2:13" ht="15.75" thickBot="1" x14ac:dyDescent="0.3">
      <c r="B508" s="533" t="s">
        <v>490</v>
      </c>
      <c r="C508" s="133">
        <v>71</v>
      </c>
      <c r="D508" s="133">
        <v>73</v>
      </c>
      <c r="E508" s="133">
        <v>78</v>
      </c>
      <c r="F508" s="133">
        <v>85</v>
      </c>
      <c r="G508" s="133">
        <v>78</v>
      </c>
      <c r="H508" s="133">
        <v>74</v>
      </c>
      <c r="I508" s="548">
        <v>70</v>
      </c>
    </row>
    <row r="509" spans="2:13" ht="15.75" thickBot="1" x14ac:dyDescent="0.3">
      <c r="B509" s="535" t="s">
        <v>491</v>
      </c>
      <c r="C509" s="133">
        <v>6</v>
      </c>
      <c r="D509" s="133">
        <v>3</v>
      </c>
      <c r="E509" s="133">
        <v>7</v>
      </c>
      <c r="F509" s="133">
        <v>11</v>
      </c>
      <c r="G509" s="133">
        <v>11</v>
      </c>
      <c r="H509" s="133">
        <v>13</v>
      </c>
      <c r="I509" s="548">
        <v>14</v>
      </c>
    </row>
    <row r="510" spans="2:13" ht="15.75" thickBot="1" x14ac:dyDescent="0.3">
      <c r="B510" s="536" t="s">
        <v>90</v>
      </c>
      <c r="C510" s="134">
        <v>77</v>
      </c>
      <c r="D510" s="134">
        <v>76</v>
      </c>
      <c r="E510" s="134">
        <v>85</v>
      </c>
      <c r="F510" s="134">
        <v>96</v>
      </c>
      <c r="G510" s="134">
        <v>89</v>
      </c>
      <c r="H510" s="134">
        <v>87</v>
      </c>
      <c r="I510" s="549">
        <v>84</v>
      </c>
    </row>
    <row r="511" spans="2:13" ht="15.75" thickBot="1" x14ac:dyDescent="0.3">
      <c r="B511" s="968" t="s">
        <v>20</v>
      </c>
      <c r="C511" s="968"/>
      <c r="D511" s="968"/>
      <c r="E511" s="968"/>
      <c r="F511" s="968"/>
      <c r="G511" s="968"/>
      <c r="H511" s="968"/>
      <c r="I511" s="968"/>
    </row>
    <row r="512" spans="2:13" ht="17.25" x14ac:dyDescent="0.25">
      <c r="B512" s="532"/>
      <c r="C512" s="120">
        <v>2018</v>
      </c>
      <c r="D512" s="121">
        <v>2019</v>
      </c>
      <c r="E512" s="121" t="s">
        <v>489</v>
      </c>
      <c r="F512" s="121">
        <v>2021</v>
      </c>
      <c r="G512" s="121">
        <v>2022</v>
      </c>
      <c r="H512" s="121">
        <v>2023</v>
      </c>
      <c r="I512" s="515">
        <v>2024</v>
      </c>
    </row>
    <row r="513" spans="2:9" ht="15.75" thickBot="1" x14ac:dyDescent="0.3">
      <c r="B513" s="533" t="s">
        <v>490</v>
      </c>
      <c r="C513" s="133">
        <v>193</v>
      </c>
      <c r="D513" s="133">
        <v>202</v>
      </c>
      <c r="E513" s="133">
        <v>219</v>
      </c>
      <c r="F513" s="133">
        <v>227</v>
      </c>
      <c r="G513" s="133">
        <v>230</v>
      </c>
      <c r="H513" s="133">
        <v>223</v>
      </c>
      <c r="I513" s="548">
        <v>232</v>
      </c>
    </row>
    <row r="514" spans="2:9" ht="15.75" thickBot="1" x14ac:dyDescent="0.3">
      <c r="B514" s="535" t="s">
        <v>491</v>
      </c>
      <c r="C514" s="133">
        <v>27</v>
      </c>
      <c r="D514" s="133">
        <v>37</v>
      </c>
      <c r="E514" s="133">
        <v>41</v>
      </c>
      <c r="F514" s="133">
        <v>35</v>
      </c>
      <c r="G514" s="133">
        <v>34</v>
      </c>
      <c r="H514" s="133">
        <v>35</v>
      </c>
      <c r="I514" s="548">
        <v>28</v>
      </c>
    </row>
    <row r="515" spans="2:9" ht="15.75" thickBot="1" x14ac:dyDescent="0.3">
      <c r="B515" s="536" t="s">
        <v>90</v>
      </c>
      <c r="C515" s="134">
        <v>220</v>
      </c>
      <c r="D515" s="134">
        <v>239</v>
      </c>
      <c r="E515" s="134">
        <v>260</v>
      </c>
      <c r="F515" s="134">
        <v>262</v>
      </c>
      <c r="G515" s="134">
        <v>264</v>
      </c>
      <c r="H515" s="134">
        <v>258</v>
      </c>
      <c r="I515" s="549">
        <v>260</v>
      </c>
    </row>
    <row r="516" spans="2:9" ht="15.75" thickBot="1" x14ac:dyDescent="0.3">
      <c r="B516" s="968" t="s">
        <v>21</v>
      </c>
      <c r="C516" s="968"/>
      <c r="D516" s="968"/>
      <c r="E516" s="968"/>
      <c r="F516" s="968"/>
      <c r="G516" s="968"/>
      <c r="H516" s="968"/>
      <c r="I516" s="968"/>
    </row>
    <row r="517" spans="2:9" ht="17.25" x14ac:dyDescent="0.25">
      <c r="B517" s="532"/>
      <c r="C517" s="120">
        <v>2018</v>
      </c>
      <c r="D517" s="121">
        <v>2019</v>
      </c>
      <c r="E517" s="121" t="s">
        <v>489</v>
      </c>
      <c r="F517" s="121">
        <v>2021</v>
      </c>
      <c r="G517" s="121">
        <v>2022</v>
      </c>
      <c r="H517" s="121">
        <v>2023</v>
      </c>
      <c r="I517" s="515">
        <v>2024</v>
      </c>
    </row>
    <row r="518" spans="2:9" ht="15.75" thickBot="1" x14ac:dyDescent="0.3">
      <c r="B518" s="533" t="s">
        <v>490</v>
      </c>
      <c r="C518" s="133">
        <v>102</v>
      </c>
      <c r="D518" s="133">
        <v>112</v>
      </c>
      <c r="E518" s="133">
        <v>118</v>
      </c>
      <c r="F518" s="133">
        <v>124</v>
      </c>
      <c r="G518" s="133">
        <v>126</v>
      </c>
      <c r="H518" s="133">
        <v>125</v>
      </c>
      <c r="I518" s="548">
        <v>126</v>
      </c>
    </row>
    <row r="519" spans="2:9" ht="15.75" thickBot="1" x14ac:dyDescent="0.3">
      <c r="B519" s="535" t="s">
        <v>491</v>
      </c>
      <c r="C519" s="133">
        <v>13</v>
      </c>
      <c r="D519" s="133">
        <v>13</v>
      </c>
      <c r="E519" s="133">
        <v>12</v>
      </c>
      <c r="F519" s="133">
        <v>14</v>
      </c>
      <c r="G519" s="133">
        <v>14</v>
      </c>
      <c r="H519" s="133">
        <v>18</v>
      </c>
      <c r="I519" s="548">
        <v>18</v>
      </c>
    </row>
    <row r="520" spans="2:9" ht="15.75" thickBot="1" x14ac:dyDescent="0.3">
      <c r="B520" s="536" t="s">
        <v>90</v>
      </c>
      <c r="C520" s="134">
        <v>115</v>
      </c>
      <c r="D520" s="134">
        <v>125</v>
      </c>
      <c r="E520" s="134">
        <v>130</v>
      </c>
      <c r="F520" s="134">
        <v>138</v>
      </c>
      <c r="G520" s="134">
        <v>140</v>
      </c>
      <c r="H520" s="134">
        <v>143</v>
      </c>
      <c r="I520" s="549">
        <v>144</v>
      </c>
    </row>
    <row r="521" spans="2:9" ht="15.75" thickBot="1" x14ac:dyDescent="0.3">
      <c r="B521" s="968" t="s">
        <v>22</v>
      </c>
      <c r="C521" s="968"/>
      <c r="D521" s="968"/>
      <c r="E521" s="968"/>
      <c r="F521" s="968"/>
      <c r="G521" s="968"/>
      <c r="H521" s="968"/>
      <c r="I521" s="968"/>
    </row>
    <row r="522" spans="2:9" ht="17.25" x14ac:dyDescent="0.25">
      <c r="B522" s="532"/>
      <c r="C522" s="120">
        <v>2018</v>
      </c>
      <c r="D522" s="121">
        <v>2019</v>
      </c>
      <c r="E522" s="121" t="s">
        <v>489</v>
      </c>
      <c r="F522" s="121">
        <v>2021</v>
      </c>
      <c r="G522" s="121">
        <v>2022</v>
      </c>
      <c r="H522" s="121">
        <v>2023</v>
      </c>
      <c r="I522" s="515">
        <v>2024</v>
      </c>
    </row>
    <row r="523" spans="2:9" ht="15.75" thickBot="1" x14ac:dyDescent="0.3">
      <c r="B523" s="533" t="s">
        <v>490</v>
      </c>
      <c r="C523" s="133">
        <v>31</v>
      </c>
      <c r="D523" s="133">
        <v>34</v>
      </c>
      <c r="E523" s="133">
        <v>34</v>
      </c>
      <c r="F523" s="133">
        <v>35</v>
      </c>
      <c r="G523" s="133">
        <v>32</v>
      </c>
      <c r="H523" s="133">
        <v>31</v>
      </c>
      <c r="I523" s="548">
        <v>30</v>
      </c>
    </row>
    <row r="524" spans="2:9" ht="15.75" thickBot="1" x14ac:dyDescent="0.3">
      <c r="B524" s="535" t="s">
        <v>491</v>
      </c>
      <c r="C524" s="133">
        <v>7</v>
      </c>
      <c r="D524" s="133">
        <v>9</v>
      </c>
      <c r="E524" s="133">
        <v>9</v>
      </c>
      <c r="F524" s="133">
        <v>8</v>
      </c>
      <c r="G524" s="133">
        <v>8</v>
      </c>
      <c r="H524" s="133">
        <v>10</v>
      </c>
      <c r="I524" s="548">
        <v>13</v>
      </c>
    </row>
    <row r="525" spans="2:9" ht="15.75" thickBot="1" x14ac:dyDescent="0.3">
      <c r="B525" s="536" t="s">
        <v>90</v>
      </c>
      <c r="C525" s="134">
        <v>38</v>
      </c>
      <c r="D525" s="134">
        <v>43</v>
      </c>
      <c r="E525" s="134">
        <v>43</v>
      </c>
      <c r="F525" s="134">
        <v>43</v>
      </c>
      <c r="G525" s="134">
        <v>40</v>
      </c>
      <c r="H525" s="134">
        <v>41</v>
      </c>
      <c r="I525" s="549">
        <v>43</v>
      </c>
    </row>
    <row r="526" spans="2:9" ht="15.75" thickBot="1" x14ac:dyDescent="0.3">
      <c r="B526" s="968" t="s">
        <v>23</v>
      </c>
      <c r="C526" s="968"/>
      <c r="D526" s="968"/>
      <c r="E526" s="968"/>
      <c r="F526" s="968"/>
      <c r="G526" s="968"/>
      <c r="H526" s="968"/>
      <c r="I526" s="968"/>
    </row>
    <row r="527" spans="2:9" ht="17.25" x14ac:dyDescent="0.25">
      <c r="B527" s="532"/>
      <c r="C527" s="120">
        <v>2018</v>
      </c>
      <c r="D527" s="121">
        <v>2019</v>
      </c>
      <c r="E527" s="121" t="s">
        <v>489</v>
      </c>
      <c r="F527" s="121">
        <v>2021</v>
      </c>
      <c r="G527" s="121">
        <v>2022</v>
      </c>
      <c r="H527" s="121">
        <v>2023</v>
      </c>
      <c r="I527" s="515">
        <v>2024</v>
      </c>
    </row>
    <row r="528" spans="2:9" ht="15.75" thickBot="1" x14ac:dyDescent="0.3">
      <c r="B528" s="533" t="s">
        <v>490</v>
      </c>
      <c r="C528" s="133">
        <v>176</v>
      </c>
      <c r="D528" s="133">
        <v>184</v>
      </c>
      <c r="E528" s="133">
        <v>203</v>
      </c>
      <c r="F528" s="133">
        <v>211</v>
      </c>
      <c r="G528" s="133">
        <v>216</v>
      </c>
      <c r="H528" s="133">
        <v>214</v>
      </c>
      <c r="I528" s="548">
        <v>210</v>
      </c>
    </row>
    <row r="529" spans="2:9" ht="15.75" thickBot="1" x14ac:dyDescent="0.3">
      <c r="B529" s="535" t="s">
        <v>491</v>
      </c>
      <c r="C529" s="133">
        <v>17</v>
      </c>
      <c r="D529" s="133">
        <v>20</v>
      </c>
      <c r="E529" s="133">
        <v>25</v>
      </c>
      <c r="F529" s="133">
        <v>32</v>
      </c>
      <c r="G529" s="133">
        <v>35</v>
      </c>
      <c r="H529" s="133">
        <v>30</v>
      </c>
      <c r="I529" s="548">
        <v>35</v>
      </c>
    </row>
    <row r="530" spans="2:9" ht="15.75" thickBot="1" x14ac:dyDescent="0.3">
      <c r="B530" s="536" t="s">
        <v>90</v>
      </c>
      <c r="C530" s="134">
        <v>193</v>
      </c>
      <c r="D530" s="134">
        <v>204</v>
      </c>
      <c r="E530" s="134">
        <v>228</v>
      </c>
      <c r="F530" s="134">
        <v>243</v>
      </c>
      <c r="G530" s="134">
        <v>251</v>
      </c>
      <c r="H530" s="134">
        <v>244</v>
      </c>
      <c r="I530" s="549">
        <v>245</v>
      </c>
    </row>
    <row r="531" spans="2:9" ht="15.75" thickBot="1" x14ac:dyDescent="0.3">
      <c r="B531" s="968" t="s">
        <v>24</v>
      </c>
      <c r="C531" s="968"/>
      <c r="D531" s="968"/>
      <c r="E531" s="968"/>
      <c r="F531" s="968"/>
      <c r="G531" s="968"/>
      <c r="H531" s="968"/>
      <c r="I531" s="968"/>
    </row>
    <row r="532" spans="2:9" ht="17.25" x14ac:dyDescent="0.25">
      <c r="B532" s="532"/>
      <c r="C532" s="120">
        <v>2018</v>
      </c>
      <c r="D532" s="121">
        <v>2019</v>
      </c>
      <c r="E532" s="121" t="s">
        <v>489</v>
      </c>
      <c r="F532" s="121">
        <v>2021</v>
      </c>
      <c r="G532" s="121">
        <v>2022</v>
      </c>
      <c r="H532" s="121">
        <v>2023</v>
      </c>
      <c r="I532" s="515">
        <v>2024</v>
      </c>
    </row>
    <row r="533" spans="2:9" ht="15.75" thickBot="1" x14ac:dyDescent="0.3">
      <c r="B533" s="533" t="s">
        <v>490</v>
      </c>
      <c r="C533" s="133">
        <v>41</v>
      </c>
      <c r="D533" s="133">
        <v>39</v>
      </c>
      <c r="E533" s="133">
        <v>39</v>
      </c>
      <c r="F533" s="133">
        <v>42</v>
      </c>
      <c r="G533" s="133">
        <v>39</v>
      </c>
      <c r="H533" s="133">
        <v>44</v>
      </c>
      <c r="I533" s="548">
        <v>45</v>
      </c>
    </row>
    <row r="534" spans="2:9" ht="15.75" thickBot="1" x14ac:dyDescent="0.3">
      <c r="B534" s="535" t="s">
        <v>491</v>
      </c>
      <c r="C534" s="133">
        <v>4</v>
      </c>
      <c r="D534" s="133">
        <v>2</v>
      </c>
      <c r="E534" s="133">
        <v>1</v>
      </c>
      <c r="F534" s="133">
        <v>1</v>
      </c>
      <c r="G534" s="133">
        <v>3</v>
      </c>
      <c r="H534" s="133">
        <v>4</v>
      </c>
      <c r="I534" s="548">
        <v>6</v>
      </c>
    </row>
    <row r="535" spans="2:9" ht="15.75" thickBot="1" x14ac:dyDescent="0.3">
      <c r="B535" s="536" t="s">
        <v>90</v>
      </c>
      <c r="C535" s="134">
        <v>45</v>
      </c>
      <c r="D535" s="134">
        <v>41</v>
      </c>
      <c r="E535" s="134">
        <v>40</v>
      </c>
      <c r="F535" s="134">
        <v>43</v>
      </c>
      <c r="G535" s="134">
        <v>42</v>
      </c>
      <c r="H535" s="134">
        <v>48</v>
      </c>
      <c r="I535" s="549">
        <v>51</v>
      </c>
    </row>
    <row r="536" spans="2:9" ht="15.75" thickBot="1" x14ac:dyDescent="0.3">
      <c r="B536" s="968" t="s">
        <v>25</v>
      </c>
      <c r="C536" s="968"/>
      <c r="D536" s="968"/>
      <c r="E536" s="968"/>
      <c r="F536" s="968"/>
      <c r="G536" s="968"/>
      <c r="H536" s="968"/>
      <c r="I536" s="968"/>
    </row>
    <row r="537" spans="2:9" ht="17.25" x14ac:dyDescent="0.25">
      <c r="B537" s="532"/>
      <c r="C537" s="120">
        <v>2018</v>
      </c>
      <c r="D537" s="121">
        <v>2019</v>
      </c>
      <c r="E537" s="121" t="s">
        <v>489</v>
      </c>
      <c r="F537" s="121">
        <v>2021</v>
      </c>
      <c r="G537" s="121">
        <v>2022</v>
      </c>
      <c r="H537" s="121">
        <v>2023</v>
      </c>
      <c r="I537" s="515">
        <v>2024</v>
      </c>
    </row>
    <row r="538" spans="2:9" ht="15.75" thickBot="1" x14ac:dyDescent="0.3">
      <c r="B538" s="533" t="s">
        <v>490</v>
      </c>
      <c r="C538" s="133">
        <v>16</v>
      </c>
      <c r="D538" s="133">
        <v>19</v>
      </c>
      <c r="E538" s="133">
        <v>19</v>
      </c>
      <c r="F538" s="133">
        <v>19</v>
      </c>
      <c r="G538" s="133">
        <v>18</v>
      </c>
      <c r="H538" s="133">
        <v>19</v>
      </c>
      <c r="I538" s="548">
        <v>21</v>
      </c>
    </row>
    <row r="539" spans="2:9" ht="15.75" thickBot="1" x14ac:dyDescent="0.3">
      <c r="B539" s="535" t="s">
        <v>491</v>
      </c>
      <c r="C539" s="133">
        <v>3</v>
      </c>
      <c r="D539" s="133">
        <v>2</v>
      </c>
      <c r="E539" s="133">
        <v>1</v>
      </c>
      <c r="F539" s="133">
        <v>1</v>
      </c>
      <c r="G539" s="133">
        <v>2</v>
      </c>
      <c r="H539" s="133">
        <v>2</v>
      </c>
      <c r="I539" s="548">
        <v>2</v>
      </c>
    </row>
    <row r="540" spans="2:9" ht="15.75" thickBot="1" x14ac:dyDescent="0.3">
      <c r="B540" s="536" t="s">
        <v>90</v>
      </c>
      <c r="C540" s="134">
        <v>19</v>
      </c>
      <c r="D540" s="134">
        <v>21</v>
      </c>
      <c r="E540" s="134">
        <v>20</v>
      </c>
      <c r="F540" s="134">
        <v>20</v>
      </c>
      <c r="G540" s="134">
        <v>20</v>
      </c>
      <c r="H540" s="134">
        <v>21</v>
      </c>
      <c r="I540" s="549">
        <v>23</v>
      </c>
    </row>
    <row r="541" spans="2:9" ht="15.75" thickBot="1" x14ac:dyDescent="0.3">
      <c r="B541" s="968" t="s">
        <v>26</v>
      </c>
      <c r="C541" s="968"/>
      <c r="D541" s="968"/>
      <c r="E541" s="968"/>
      <c r="F541" s="968"/>
      <c r="G541" s="968"/>
      <c r="H541" s="968"/>
      <c r="I541" s="968"/>
    </row>
    <row r="542" spans="2:9" ht="17.25" x14ac:dyDescent="0.25">
      <c r="B542" s="532"/>
      <c r="C542" s="120">
        <v>2018</v>
      </c>
      <c r="D542" s="121">
        <v>2019</v>
      </c>
      <c r="E542" s="121" t="s">
        <v>489</v>
      </c>
      <c r="F542" s="121">
        <v>2021</v>
      </c>
      <c r="G542" s="121">
        <v>2022</v>
      </c>
      <c r="H542" s="121">
        <v>2023</v>
      </c>
      <c r="I542" s="515">
        <v>2024</v>
      </c>
    </row>
    <row r="543" spans="2:9" ht="15.75" thickBot="1" x14ac:dyDescent="0.3">
      <c r="B543" s="533" t="s">
        <v>490</v>
      </c>
      <c r="C543" s="133">
        <v>114</v>
      </c>
      <c r="D543" s="133">
        <v>117</v>
      </c>
      <c r="E543" s="133">
        <v>122</v>
      </c>
      <c r="F543" s="133">
        <v>120</v>
      </c>
      <c r="G543" s="133">
        <v>126</v>
      </c>
      <c r="H543" s="133">
        <v>125</v>
      </c>
      <c r="I543" s="548">
        <v>139</v>
      </c>
    </row>
    <row r="544" spans="2:9" ht="15.75" thickBot="1" x14ac:dyDescent="0.3">
      <c r="B544" s="535" t="s">
        <v>491</v>
      </c>
      <c r="C544" s="133">
        <v>16</v>
      </c>
      <c r="D544" s="133">
        <v>18</v>
      </c>
      <c r="E544" s="133">
        <v>17</v>
      </c>
      <c r="F544" s="133">
        <v>21</v>
      </c>
      <c r="G544" s="133">
        <v>19</v>
      </c>
      <c r="H544" s="133">
        <v>23</v>
      </c>
      <c r="I544" s="548">
        <v>20</v>
      </c>
    </row>
    <row r="545" spans="2:14" ht="15.75" thickBot="1" x14ac:dyDescent="0.3">
      <c r="B545" s="536" t="s">
        <v>90</v>
      </c>
      <c r="C545" s="134">
        <v>130</v>
      </c>
      <c r="D545" s="134">
        <v>135</v>
      </c>
      <c r="E545" s="134">
        <v>139</v>
      </c>
      <c r="F545" s="134">
        <v>141</v>
      </c>
      <c r="G545" s="134">
        <v>145</v>
      </c>
      <c r="H545" s="134">
        <v>148</v>
      </c>
      <c r="I545" s="549">
        <v>159</v>
      </c>
    </row>
    <row r="546" spans="2:14" ht="15.75" thickBot="1" x14ac:dyDescent="0.3">
      <c r="B546" s="968" t="s">
        <v>27</v>
      </c>
      <c r="C546" s="968"/>
      <c r="D546" s="968"/>
      <c r="E546" s="968"/>
      <c r="F546" s="968"/>
      <c r="G546" s="968"/>
      <c r="H546" s="968"/>
      <c r="I546" s="968"/>
    </row>
    <row r="547" spans="2:14" ht="17.25" x14ac:dyDescent="0.25">
      <c r="B547" s="532"/>
      <c r="C547" s="120">
        <v>2018</v>
      </c>
      <c r="D547" s="121">
        <v>2019</v>
      </c>
      <c r="E547" s="121" t="s">
        <v>489</v>
      </c>
      <c r="F547" s="121">
        <v>2021</v>
      </c>
      <c r="G547" s="121">
        <v>2022</v>
      </c>
      <c r="H547" s="121">
        <v>2023</v>
      </c>
      <c r="I547" s="515">
        <v>2024</v>
      </c>
    </row>
    <row r="548" spans="2:14" ht="15.75" thickBot="1" x14ac:dyDescent="0.3">
      <c r="B548" s="533" t="s">
        <v>490</v>
      </c>
      <c r="C548" s="133">
        <v>786</v>
      </c>
      <c r="D548" s="133">
        <v>826</v>
      </c>
      <c r="E548" s="133">
        <v>886</v>
      </c>
      <c r="F548" s="133">
        <v>917</v>
      </c>
      <c r="G548" s="133">
        <v>922</v>
      </c>
      <c r="H548" s="133">
        <v>912</v>
      </c>
      <c r="I548" s="548">
        <v>927</v>
      </c>
    </row>
    <row r="549" spans="2:14" ht="15.75" thickBot="1" x14ac:dyDescent="0.3">
      <c r="B549" s="535" t="s">
        <v>491</v>
      </c>
      <c r="C549" s="133">
        <v>96</v>
      </c>
      <c r="D549" s="133">
        <v>108</v>
      </c>
      <c r="E549" s="133">
        <v>117</v>
      </c>
      <c r="F549" s="133">
        <v>126</v>
      </c>
      <c r="G549" s="133">
        <v>127</v>
      </c>
      <c r="H549" s="133">
        <v>137</v>
      </c>
      <c r="I549" s="548">
        <v>137</v>
      </c>
    </row>
    <row r="550" spans="2:14" x14ac:dyDescent="0.25">
      <c r="B550" s="538" t="s">
        <v>90</v>
      </c>
      <c r="C550" s="550">
        <v>882</v>
      </c>
      <c r="D550" s="550">
        <v>934</v>
      </c>
      <c r="E550" s="550">
        <v>1003</v>
      </c>
      <c r="F550" s="550">
        <v>1043</v>
      </c>
      <c r="G550" s="550">
        <v>1049</v>
      </c>
      <c r="H550" s="550">
        <v>1049</v>
      </c>
      <c r="I550" s="551">
        <v>1064</v>
      </c>
    </row>
    <row r="551" spans="2:14" x14ac:dyDescent="0.25">
      <c r="B551" s="810" t="s">
        <v>492</v>
      </c>
    </row>
    <row r="552" spans="2:14" ht="17.25" x14ac:dyDescent="0.25">
      <c r="B552" s="810" t="s">
        <v>493</v>
      </c>
    </row>
    <row r="554" spans="2:14" x14ac:dyDescent="0.25">
      <c r="B554" s="101" t="s">
        <v>878</v>
      </c>
      <c r="C554" s="478"/>
      <c r="D554" s="478"/>
      <c r="E554" s="478"/>
      <c r="F554" s="478"/>
      <c r="G554" s="478"/>
      <c r="H554" s="478"/>
      <c r="I554" s="478"/>
      <c r="J554" s="478"/>
      <c r="K554" s="478"/>
      <c r="L554" s="478"/>
      <c r="M554" s="478"/>
      <c r="N554" s="478"/>
    </row>
    <row r="555" spans="2:14" ht="15.75" thickBot="1" x14ac:dyDescent="0.3">
      <c r="B555" s="968" t="s">
        <v>494</v>
      </c>
      <c r="C555" s="968"/>
      <c r="D555" s="968"/>
      <c r="E555" s="968"/>
      <c r="F555" s="968"/>
      <c r="G555" s="968"/>
      <c r="H555" s="968"/>
      <c r="I555" s="968"/>
      <c r="J555" s="968"/>
      <c r="K555" s="968"/>
      <c r="L555" s="968"/>
      <c r="M555" s="968"/>
      <c r="N555" s="968"/>
    </row>
    <row r="556" spans="2:14" ht="17.25" x14ac:dyDescent="0.25">
      <c r="B556" s="532"/>
      <c r="C556" s="120">
        <v>2013</v>
      </c>
      <c r="D556" s="121">
        <v>2014</v>
      </c>
      <c r="E556" s="121">
        <v>2015</v>
      </c>
      <c r="F556" s="121">
        <v>2016</v>
      </c>
      <c r="G556" s="121">
        <v>2017</v>
      </c>
      <c r="H556" s="121">
        <v>2018</v>
      </c>
      <c r="I556" s="123">
        <v>2019</v>
      </c>
      <c r="J556" s="121" t="s">
        <v>495</v>
      </c>
      <c r="K556" s="121">
        <v>2021</v>
      </c>
      <c r="L556" s="121">
        <v>2022</v>
      </c>
      <c r="M556" s="121">
        <v>2023</v>
      </c>
      <c r="N556" s="515">
        <v>2024</v>
      </c>
    </row>
    <row r="557" spans="2:14" ht="15.75" thickBot="1" x14ac:dyDescent="0.3">
      <c r="B557" s="533" t="s">
        <v>90</v>
      </c>
      <c r="C557" s="137">
        <v>3712</v>
      </c>
      <c r="D557" s="133">
        <v>3907</v>
      </c>
      <c r="E557" s="133">
        <v>4694</v>
      </c>
      <c r="F557" s="133">
        <v>5186</v>
      </c>
      <c r="G557" s="133">
        <v>7001</v>
      </c>
      <c r="H557" s="133">
        <v>7193</v>
      </c>
      <c r="I557" s="136">
        <v>10789</v>
      </c>
      <c r="J557" s="135">
        <v>6435</v>
      </c>
      <c r="K557" s="133">
        <v>16155</v>
      </c>
      <c r="L557" s="133">
        <v>16334</v>
      </c>
      <c r="M557" s="133">
        <v>14398</v>
      </c>
      <c r="N557" s="548">
        <v>17869</v>
      </c>
    </row>
    <row r="558" spans="2:14" ht="25.5" x14ac:dyDescent="0.25">
      <c r="B558" s="538" t="s">
        <v>496</v>
      </c>
      <c r="C558" s="552">
        <v>3575</v>
      </c>
      <c r="D558" s="550">
        <v>3727</v>
      </c>
      <c r="E558" s="550">
        <v>4487</v>
      </c>
      <c r="F558" s="550">
        <v>4950</v>
      </c>
      <c r="G558" s="550">
        <v>6635</v>
      </c>
      <c r="H558" s="550">
        <v>6750</v>
      </c>
      <c r="I558" s="553">
        <v>10062</v>
      </c>
      <c r="J558" s="554">
        <v>5788</v>
      </c>
      <c r="K558" s="550">
        <v>14767</v>
      </c>
      <c r="L558" s="550">
        <v>15166</v>
      </c>
      <c r="M558" s="550">
        <v>13492</v>
      </c>
      <c r="N558" s="551">
        <v>16593</v>
      </c>
    </row>
    <row r="559" spans="2:14" x14ac:dyDescent="0.25">
      <c r="B559" s="810" t="s">
        <v>497</v>
      </c>
      <c r="C559" s="478"/>
      <c r="D559" s="478"/>
      <c r="E559" s="478"/>
      <c r="F559" s="478"/>
      <c r="G559" s="478"/>
      <c r="H559" s="478"/>
      <c r="I559" s="478"/>
      <c r="J559" s="478"/>
      <c r="K559" s="478"/>
      <c r="L559" s="478"/>
      <c r="M559" s="478"/>
      <c r="N559" s="478"/>
    </row>
    <row r="560" spans="2:14" ht="17.25" x14ac:dyDescent="0.25">
      <c r="B560" s="810" t="s">
        <v>498</v>
      </c>
      <c r="C560" s="478"/>
      <c r="D560" s="478"/>
      <c r="E560" s="478"/>
      <c r="F560" s="478"/>
      <c r="G560" s="478"/>
      <c r="H560" s="478"/>
      <c r="I560" s="478"/>
      <c r="J560" s="478"/>
      <c r="K560" s="478"/>
      <c r="L560" s="478"/>
      <c r="M560" s="478"/>
      <c r="N560" s="478"/>
    </row>
  </sheetData>
  <mergeCells count="132">
    <mergeCell ref="B546:I546"/>
    <mergeCell ref="B516:I516"/>
    <mergeCell ref="B521:I521"/>
    <mergeCell ref="B526:I526"/>
    <mergeCell ref="B531:I531"/>
    <mergeCell ref="B536:I536"/>
    <mergeCell ref="B541:I541"/>
    <mergeCell ref="B486:I486"/>
    <mergeCell ref="B491:I491"/>
    <mergeCell ref="B501:I501"/>
    <mergeCell ref="B506:I506"/>
    <mergeCell ref="B511:I511"/>
    <mergeCell ref="B456:I456"/>
    <mergeCell ref="B461:I461"/>
    <mergeCell ref="B466:I466"/>
    <mergeCell ref="B471:I471"/>
    <mergeCell ref="B476:I476"/>
    <mergeCell ref="B481:I481"/>
    <mergeCell ref="B446:I446"/>
    <mergeCell ref="B451:I451"/>
    <mergeCell ref="B408:N408"/>
    <mergeCell ref="B415:N415"/>
    <mergeCell ref="B422:N422"/>
    <mergeCell ref="B429:N429"/>
    <mergeCell ref="B373:N373"/>
    <mergeCell ref="B380:N380"/>
    <mergeCell ref="B387:N387"/>
    <mergeCell ref="B394:N394"/>
    <mergeCell ref="B401:N401"/>
    <mergeCell ref="B353:L353"/>
    <mergeCell ref="B358:L358"/>
    <mergeCell ref="B366:N366"/>
    <mergeCell ref="B367:B368"/>
    <mergeCell ref="B256:O256"/>
    <mergeCell ref="B318:L318"/>
    <mergeCell ref="B323:L323"/>
    <mergeCell ref="B328:L328"/>
    <mergeCell ref="B333:L333"/>
    <mergeCell ref="B338:L338"/>
    <mergeCell ref="B253:O253"/>
    <mergeCell ref="B250:O250"/>
    <mergeCell ref="B343:L343"/>
    <mergeCell ref="B292:O292"/>
    <mergeCell ref="B295:O295"/>
    <mergeCell ref="B298:O298"/>
    <mergeCell ref="B301:O301"/>
    <mergeCell ref="B304:O304"/>
    <mergeCell ref="B307:O307"/>
    <mergeCell ref="B313:L313"/>
    <mergeCell ref="B115:O115"/>
    <mergeCell ref="B123:O123"/>
    <mergeCell ref="B131:O131"/>
    <mergeCell ref="B139:O139"/>
    <mergeCell ref="B119:O119"/>
    <mergeCell ref="B121:O121"/>
    <mergeCell ref="B127:O127"/>
    <mergeCell ref="B348:L348"/>
    <mergeCell ref="B283:O283"/>
    <mergeCell ref="B286:O286"/>
    <mergeCell ref="B289:O289"/>
    <mergeCell ref="B145:O145"/>
    <mergeCell ref="B151:O151"/>
    <mergeCell ref="B153:O153"/>
    <mergeCell ref="B159:O159"/>
    <mergeCell ref="B161:O161"/>
    <mergeCell ref="B167:O167"/>
    <mergeCell ref="B271:O271"/>
    <mergeCell ref="B274:O274"/>
    <mergeCell ref="B277:O277"/>
    <mergeCell ref="B259:O259"/>
    <mergeCell ref="B262:O262"/>
    <mergeCell ref="B265:O265"/>
    <mergeCell ref="B268:O268"/>
    <mergeCell ref="B129:O129"/>
    <mergeCell ref="B135:O135"/>
    <mergeCell ref="B137:O137"/>
    <mergeCell ref="B143:O143"/>
    <mergeCell ref="B147:O147"/>
    <mergeCell ref="B155:O155"/>
    <mergeCell ref="B163:O163"/>
    <mergeCell ref="B171:O171"/>
    <mergeCell ref="B179:O179"/>
    <mergeCell ref="B169:O169"/>
    <mergeCell ref="B175:O175"/>
    <mergeCell ref="B177:O177"/>
    <mergeCell ref="B183:O183"/>
    <mergeCell ref="B190:H190"/>
    <mergeCell ref="B194:H194"/>
    <mergeCell ref="B198:H198"/>
    <mergeCell ref="B202:H202"/>
    <mergeCell ref="B206:H206"/>
    <mergeCell ref="B210:H210"/>
    <mergeCell ref="B185:O185"/>
    <mergeCell ref="B244:M244"/>
    <mergeCell ref="B214:H214"/>
    <mergeCell ref="B218:H218"/>
    <mergeCell ref="B222:H222"/>
    <mergeCell ref="B226:H226"/>
    <mergeCell ref="B79:O79"/>
    <mergeCell ref="B82:O82"/>
    <mergeCell ref="B89:O89"/>
    <mergeCell ref="B92:O92"/>
    <mergeCell ref="B49:O49"/>
    <mergeCell ref="B52:O52"/>
    <mergeCell ref="B59:O59"/>
    <mergeCell ref="B62:O62"/>
    <mergeCell ref="B69:O69"/>
    <mergeCell ref="B72:O72"/>
    <mergeCell ref="B555:N555"/>
    <mergeCell ref="B3:O3"/>
    <mergeCell ref="B15:O15"/>
    <mergeCell ref="B25:O25"/>
    <mergeCell ref="B35:O35"/>
    <mergeCell ref="B45:O45"/>
    <mergeCell ref="B32:O32"/>
    <mergeCell ref="B39:O39"/>
    <mergeCell ref="B42:O42"/>
    <mergeCell ref="B7:O7"/>
    <mergeCell ref="B11:O11"/>
    <mergeCell ref="B19:O19"/>
    <mergeCell ref="B22:O22"/>
    <mergeCell ref="B29:O29"/>
    <mergeCell ref="B55:O55"/>
    <mergeCell ref="B65:O65"/>
    <mergeCell ref="B99:O99"/>
    <mergeCell ref="B102:O102"/>
    <mergeCell ref="B111:O111"/>
    <mergeCell ref="B113:O113"/>
    <mergeCell ref="B107:O107"/>
    <mergeCell ref="B75:O75"/>
    <mergeCell ref="B85:O85"/>
    <mergeCell ref="B95:O95"/>
  </mergeCells>
  <pageMargins left="0.23622047244094491" right="0.23622047244094491" top="0.35433070866141736" bottom="0.35433070866141736" header="0.31496062992125984" footer="0.31496062992125984"/>
  <pageSetup paperSize="9" scale="76"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93302-8BB5-4CEC-82CF-F725C8384F56}">
  <dimension ref="A2:BA237"/>
  <sheetViews>
    <sheetView topLeftCell="A184" workbookViewId="0">
      <selection activeCell="B190" sqref="B190"/>
    </sheetView>
  </sheetViews>
  <sheetFormatPr baseColWidth="10" defaultRowHeight="15" x14ac:dyDescent="0.25"/>
  <cols>
    <col min="1" max="1" width="4.42578125" customWidth="1"/>
    <col min="2" max="2" width="17.42578125" customWidth="1"/>
  </cols>
  <sheetData>
    <row r="2" spans="2:24" ht="15" customHeight="1" x14ac:dyDescent="0.25">
      <c r="B2" s="70" t="s">
        <v>879</v>
      </c>
    </row>
    <row r="3" spans="2:24" ht="15.75" customHeight="1" x14ac:dyDescent="0.25">
      <c r="B3" s="979" t="s">
        <v>557</v>
      </c>
      <c r="C3" s="979"/>
      <c r="D3" s="979"/>
      <c r="E3" s="979"/>
      <c r="F3" s="979"/>
      <c r="G3" s="979"/>
      <c r="H3" s="211"/>
      <c r="X3" s="6"/>
    </row>
    <row r="4" spans="2:24" ht="15.75" thickBot="1" x14ac:dyDescent="0.3">
      <c r="B4" s="979"/>
      <c r="C4" s="978"/>
      <c r="D4" s="978"/>
      <c r="E4" s="978"/>
      <c r="F4" s="978"/>
      <c r="G4" s="978"/>
      <c r="H4" s="211"/>
      <c r="X4" s="6"/>
    </row>
    <row r="5" spans="2:24" ht="15.75" thickBot="1" x14ac:dyDescent="0.3">
      <c r="B5" s="468"/>
      <c r="C5" s="222" t="s">
        <v>558</v>
      </c>
      <c r="D5" s="222" t="s">
        <v>559</v>
      </c>
      <c r="E5" s="222" t="s">
        <v>774</v>
      </c>
      <c r="F5" s="222" t="s">
        <v>775</v>
      </c>
      <c r="G5" s="253" t="s">
        <v>90</v>
      </c>
      <c r="H5" s="211"/>
    </row>
    <row r="6" spans="2:24" ht="15.75" thickBot="1" x14ac:dyDescent="0.3">
      <c r="B6" s="472" t="s">
        <v>560</v>
      </c>
      <c r="C6" s="248">
        <v>170100</v>
      </c>
      <c r="D6" s="248">
        <v>13533</v>
      </c>
      <c r="E6" s="248">
        <v>720</v>
      </c>
      <c r="F6" s="248">
        <v>281</v>
      </c>
      <c r="G6" s="250">
        <v>184634</v>
      </c>
      <c r="H6" s="211"/>
      <c r="W6" s="473"/>
      <c r="X6" s="473"/>
    </row>
    <row r="7" spans="2:24" ht="15.75" customHeight="1" thickBot="1" x14ac:dyDescent="0.3">
      <c r="B7" s="472" t="s">
        <v>561</v>
      </c>
      <c r="C7" s="248">
        <v>94131</v>
      </c>
      <c r="D7" s="248">
        <v>4963</v>
      </c>
      <c r="E7" s="248">
        <v>87</v>
      </c>
      <c r="F7" s="248">
        <v>177</v>
      </c>
      <c r="G7" s="250">
        <v>99358</v>
      </c>
      <c r="H7" s="211"/>
    </row>
    <row r="8" spans="2:24" ht="25.5" customHeight="1" thickBot="1" x14ac:dyDescent="0.3">
      <c r="B8" s="165" t="s">
        <v>558</v>
      </c>
      <c r="C8" s="982" t="s">
        <v>776</v>
      </c>
      <c r="D8" s="983"/>
      <c r="E8" s="983"/>
      <c r="F8" s="983"/>
      <c r="G8" s="983"/>
      <c r="H8" s="211"/>
    </row>
    <row r="9" spans="2:24" ht="25.5" customHeight="1" thickBot="1" x14ac:dyDescent="0.3">
      <c r="B9" s="165" t="s">
        <v>559</v>
      </c>
      <c r="C9" s="984" t="s">
        <v>777</v>
      </c>
      <c r="D9" s="985"/>
      <c r="E9" s="985"/>
      <c r="F9" s="985"/>
      <c r="G9" s="985"/>
      <c r="H9" s="211"/>
    </row>
    <row r="10" spans="2:24" ht="30" customHeight="1" thickBot="1" x14ac:dyDescent="0.3">
      <c r="B10" s="165" t="s">
        <v>774</v>
      </c>
      <c r="C10" s="982" t="s">
        <v>778</v>
      </c>
      <c r="D10" s="983"/>
      <c r="E10" s="983"/>
      <c r="F10" s="983"/>
      <c r="G10" s="983"/>
      <c r="H10" s="211"/>
    </row>
    <row r="11" spans="2:24" ht="21.6" customHeight="1" x14ac:dyDescent="0.25">
      <c r="B11" s="167" t="s">
        <v>775</v>
      </c>
      <c r="C11" s="982" t="s">
        <v>779</v>
      </c>
      <c r="D11" s="983"/>
      <c r="E11" s="983"/>
      <c r="F11" s="983"/>
      <c r="G11" s="983"/>
      <c r="H11" s="211"/>
    </row>
    <row r="13" spans="2:24" ht="25.5" customHeight="1" x14ac:dyDescent="0.25">
      <c r="B13" s="70" t="s">
        <v>880</v>
      </c>
    </row>
    <row r="14" spans="2:24" ht="15" customHeight="1" thickBot="1" x14ac:dyDescent="0.3">
      <c r="B14" s="979" t="s">
        <v>549</v>
      </c>
      <c r="C14" s="979"/>
      <c r="D14" s="979"/>
      <c r="E14" s="980"/>
      <c r="F14" s="977" t="s">
        <v>550</v>
      </c>
      <c r="G14" s="978"/>
      <c r="H14" s="981"/>
      <c r="I14" s="977" t="s">
        <v>90</v>
      </c>
      <c r="J14" s="978"/>
      <c r="K14" s="978"/>
    </row>
    <row r="15" spans="2:24" ht="15.75" customHeight="1" x14ac:dyDescent="0.25">
      <c r="B15" s="903"/>
      <c r="C15" s="221" t="s">
        <v>551</v>
      </c>
      <c r="D15" s="221" t="s">
        <v>108</v>
      </c>
      <c r="E15" s="221" t="s">
        <v>553</v>
      </c>
      <c r="F15" s="210" t="s">
        <v>551</v>
      </c>
      <c r="G15" s="210" t="s">
        <v>108</v>
      </c>
      <c r="H15" s="210" t="s">
        <v>555</v>
      </c>
      <c r="I15" s="210" t="s">
        <v>551</v>
      </c>
      <c r="J15" s="210" t="s">
        <v>108</v>
      </c>
      <c r="K15" s="249" t="s">
        <v>555</v>
      </c>
    </row>
    <row r="16" spans="2:24" ht="15.75" thickBot="1" x14ac:dyDescent="0.3">
      <c r="B16" s="904"/>
      <c r="C16" s="469" t="s">
        <v>90</v>
      </c>
      <c r="D16" s="469" t="s">
        <v>552</v>
      </c>
      <c r="E16" s="469"/>
      <c r="F16" s="469" t="s">
        <v>90</v>
      </c>
      <c r="G16" s="469" t="s">
        <v>554</v>
      </c>
      <c r="H16" s="469" t="s">
        <v>556</v>
      </c>
      <c r="I16" s="469" t="s">
        <v>90</v>
      </c>
      <c r="J16" s="469" t="s">
        <v>554</v>
      </c>
      <c r="K16" s="470" t="s">
        <v>556</v>
      </c>
    </row>
    <row r="17" spans="2:28" ht="15.75" thickBot="1" x14ac:dyDescent="0.3">
      <c r="B17" s="310">
        <v>2022</v>
      </c>
      <c r="C17" s="248">
        <v>34665</v>
      </c>
      <c r="D17" s="248">
        <v>22363</v>
      </c>
      <c r="E17" s="248">
        <v>2211533</v>
      </c>
      <c r="F17" s="248">
        <v>16334</v>
      </c>
      <c r="G17" s="248">
        <v>15166</v>
      </c>
      <c r="H17" s="248">
        <v>1277356</v>
      </c>
      <c r="I17" s="248">
        <v>50999</v>
      </c>
      <c r="J17" s="248">
        <v>37529</v>
      </c>
      <c r="K17" s="250">
        <v>3488889</v>
      </c>
    </row>
    <row r="18" spans="2:28" ht="15.75" thickBot="1" x14ac:dyDescent="0.3">
      <c r="B18" s="310">
        <v>2023</v>
      </c>
      <c r="C18" s="248">
        <v>41480</v>
      </c>
      <c r="D18" s="248">
        <v>25588</v>
      </c>
      <c r="E18" s="248">
        <v>2511739</v>
      </c>
      <c r="F18" s="248">
        <v>14398</v>
      </c>
      <c r="G18" s="248">
        <v>13492</v>
      </c>
      <c r="H18" s="248">
        <v>1154924</v>
      </c>
      <c r="I18" s="248">
        <v>55878</v>
      </c>
      <c r="J18" s="248">
        <v>39080</v>
      </c>
      <c r="K18" s="250">
        <v>3666663</v>
      </c>
    </row>
    <row r="19" spans="2:28" x14ac:dyDescent="0.25">
      <c r="B19" s="471">
        <v>2024</v>
      </c>
      <c r="C19" s="251">
        <v>48754</v>
      </c>
      <c r="D19" s="251">
        <v>31344</v>
      </c>
      <c r="E19" s="251">
        <v>3514409</v>
      </c>
      <c r="F19" s="251">
        <v>17869</v>
      </c>
      <c r="G19" s="251">
        <v>16593</v>
      </c>
      <c r="H19" s="251">
        <v>1920754</v>
      </c>
      <c r="I19" s="251">
        <v>66623</v>
      </c>
      <c r="J19" s="251">
        <v>47937</v>
      </c>
      <c r="K19" s="252">
        <v>5435163</v>
      </c>
    </row>
    <row r="20" spans="2:28" ht="17.25" x14ac:dyDescent="0.25">
      <c r="B20" s="811" t="s">
        <v>1126</v>
      </c>
      <c r="X20" s="6"/>
    </row>
    <row r="21" spans="2:28" s="490" customFormat="1" ht="17.25" x14ac:dyDescent="0.25">
      <c r="B21" s="811" t="s">
        <v>1127</v>
      </c>
      <c r="C21"/>
      <c r="D21"/>
      <c r="E21"/>
      <c r="F21"/>
      <c r="G21"/>
      <c r="H21"/>
      <c r="I21"/>
      <c r="J21"/>
      <c r="K21"/>
      <c r="L21"/>
      <c r="M21"/>
      <c r="N21"/>
      <c r="O21"/>
      <c r="P21"/>
      <c r="Q21"/>
      <c r="R21"/>
      <c r="S21"/>
      <c r="T21"/>
      <c r="U21"/>
      <c r="V21"/>
      <c r="W21"/>
      <c r="X21"/>
      <c r="Y21"/>
      <c r="Z21"/>
      <c r="AA21"/>
      <c r="AB21"/>
    </row>
    <row r="22" spans="2:28" ht="15.75" customHeight="1" x14ac:dyDescent="0.25">
      <c r="B22" s="219"/>
      <c r="C22" s="490"/>
      <c r="D22" s="490"/>
      <c r="E22" s="490"/>
      <c r="F22" s="490"/>
      <c r="G22" s="490"/>
      <c r="H22" s="490"/>
      <c r="I22" s="490"/>
      <c r="J22" s="490"/>
      <c r="K22" s="490"/>
      <c r="L22" s="490"/>
      <c r="M22" s="490"/>
      <c r="N22" s="490"/>
      <c r="O22" s="490"/>
      <c r="P22" s="490"/>
      <c r="Q22" s="490"/>
      <c r="R22" s="490"/>
      <c r="S22" s="490"/>
      <c r="T22" s="490"/>
      <c r="U22" s="490"/>
      <c r="V22" s="490"/>
      <c r="W22" s="490"/>
      <c r="X22" s="490"/>
      <c r="Y22" s="490"/>
      <c r="Z22" s="490"/>
      <c r="AA22" s="490"/>
      <c r="AB22" s="490"/>
    </row>
    <row r="23" spans="2:28" x14ac:dyDescent="0.25">
      <c r="B23" s="70" t="s">
        <v>1046</v>
      </c>
      <c r="C23" s="490"/>
      <c r="D23" s="490"/>
      <c r="E23" s="490"/>
      <c r="F23" s="70"/>
      <c r="G23" s="70"/>
      <c r="H23" s="474"/>
    </row>
    <row r="24" spans="2:28" ht="15.75" thickBot="1" x14ac:dyDescent="0.3">
      <c r="B24" s="978" t="s">
        <v>686</v>
      </c>
      <c r="C24" s="978"/>
      <c r="D24" s="490"/>
      <c r="E24" s="490"/>
      <c r="F24" s="490"/>
      <c r="G24" s="490"/>
      <c r="H24" s="490"/>
    </row>
    <row r="25" spans="2:28" ht="15.75" thickBot="1" x14ac:dyDescent="0.3">
      <c r="B25" s="770" t="s">
        <v>687</v>
      </c>
      <c r="C25" s="482">
        <v>0.64</v>
      </c>
      <c r="D25" s="490"/>
      <c r="E25" s="490"/>
      <c r="F25" s="490"/>
      <c r="G25" s="490"/>
      <c r="H25" s="490"/>
    </row>
    <row r="26" spans="2:28" ht="72" customHeight="1" thickBot="1" x14ac:dyDescent="0.3">
      <c r="B26" s="770" t="s">
        <v>688</v>
      </c>
      <c r="C26" s="482">
        <v>0.21</v>
      </c>
      <c r="D26" s="490"/>
      <c r="E26" s="490"/>
      <c r="F26" s="490"/>
      <c r="G26" s="490"/>
      <c r="H26" s="490"/>
    </row>
    <row r="27" spans="2:28" ht="58.5" customHeight="1" x14ac:dyDescent="0.25">
      <c r="B27" s="703" t="s">
        <v>689</v>
      </c>
      <c r="C27" s="483">
        <v>0.15</v>
      </c>
      <c r="D27" s="490"/>
      <c r="E27" s="490"/>
      <c r="F27" s="490"/>
      <c r="G27" s="490"/>
      <c r="H27" s="490"/>
    </row>
    <row r="28" spans="2:28" x14ac:dyDescent="0.25">
      <c r="B28" s="490"/>
      <c r="C28" s="490"/>
      <c r="D28" s="490"/>
      <c r="E28" s="490"/>
      <c r="F28" s="490"/>
      <c r="G28" s="490"/>
      <c r="H28" s="490"/>
    </row>
    <row r="29" spans="2:28" x14ac:dyDescent="0.25">
      <c r="B29" s="70" t="s">
        <v>881</v>
      </c>
      <c r="C29" s="490"/>
      <c r="D29" s="490"/>
      <c r="E29" s="490"/>
      <c r="F29" s="490"/>
      <c r="G29" s="490"/>
      <c r="H29" s="70"/>
    </row>
    <row r="30" spans="2:28" ht="15.75" thickBot="1" x14ac:dyDescent="0.3">
      <c r="B30" s="768"/>
      <c r="C30" s="977" t="s">
        <v>560</v>
      </c>
      <c r="D30" s="981"/>
      <c r="E30" s="977" t="s">
        <v>561</v>
      </c>
      <c r="F30" s="978"/>
      <c r="G30" s="490"/>
      <c r="H30" s="474"/>
    </row>
    <row r="31" spans="2:28" ht="15.75" thickBot="1" x14ac:dyDescent="0.3">
      <c r="B31" s="254" t="s">
        <v>398</v>
      </c>
      <c r="C31" s="222" t="s">
        <v>29</v>
      </c>
      <c r="D31" s="222" t="s">
        <v>358</v>
      </c>
      <c r="E31" s="222" t="s">
        <v>29</v>
      </c>
      <c r="F31" s="253" t="s">
        <v>358</v>
      </c>
      <c r="G31" s="490"/>
      <c r="H31" s="490"/>
    </row>
    <row r="32" spans="2:28" ht="15.75" thickBot="1" x14ac:dyDescent="0.3">
      <c r="B32" s="166">
        <v>0</v>
      </c>
      <c r="C32" s="248">
        <v>2299</v>
      </c>
      <c r="D32" s="224">
        <v>7.0000000000000007E-2</v>
      </c>
      <c r="E32" s="248">
        <v>0</v>
      </c>
      <c r="F32" s="479">
        <v>0</v>
      </c>
      <c r="G32" s="490"/>
      <c r="H32" s="490"/>
    </row>
    <row r="33" spans="2:52" ht="15.75" thickBot="1" x14ac:dyDescent="0.3">
      <c r="B33" s="166" t="s">
        <v>562</v>
      </c>
      <c r="C33" s="248">
        <v>18707</v>
      </c>
      <c r="D33" s="224">
        <v>0.6</v>
      </c>
      <c r="E33" s="248">
        <v>1778</v>
      </c>
      <c r="F33" s="479">
        <v>0.11</v>
      </c>
      <c r="G33" s="490"/>
      <c r="H33" s="490"/>
    </row>
    <row r="34" spans="2:52" ht="15.75" thickBot="1" x14ac:dyDescent="0.3">
      <c r="B34" s="166" t="s">
        <v>563</v>
      </c>
      <c r="C34" s="248">
        <v>8772</v>
      </c>
      <c r="D34" s="224">
        <v>0.28000000000000003</v>
      </c>
      <c r="E34" s="248">
        <v>11749</v>
      </c>
      <c r="F34" s="479">
        <v>0.71</v>
      </c>
      <c r="G34" s="490"/>
      <c r="H34" s="490"/>
    </row>
    <row r="35" spans="2:52" ht="15.75" thickBot="1" x14ac:dyDescent="0.3">
      <c r="B35" s="166" t="s">
        <v>564</v>
      </c>
      <c r="C35" s="248">
        <v>1566</v>
      </c>
      <c r="D35" s="224">
        <v>0.05</v>
      </c>
      <c r="E35" s="248">
        <v>3059</v>
      </c>
      <c r="F35" s="479">
        <v>0.18</v>
      </c>
      <c r="G35" s="490"/>
      <c r="H35" s="490"/>
    </row>
    <row r="36" spans="2:52" ht="30.75" thickBot="1" x14ac:dyDescent="0.3">
      <c r="B36" s="166" t="s">
        <v>565</v>
      </c>
      <c r="C36" s="248">
        <v>0</v>
      </c>
      <c r="D36" s="475">
        <v>0</v>
      </c>
      <c r="E36" s="248">
        <v>7</v>
      </c>
      <c r="F36" s="479">
        <v>0</v>
      </c>
      <c r="G36" s="490"/>
      <c r="H36" s="490"/>
    </row>
    <row r="37" spans="2:52" x14ac:dyDescent="0.25">
      <c r="B37" s="255" t="s">
        <v>168</v>
      </c>
      <c r="C37" s="256">
        <v>31344</v>
      </c>
      <c r="D37" s="257">
        <v>1</v>
      </c>
      <c r="E37" s="256">
        <v>16593</v>
      </c>
      <c r="F37" s="258">
        <v>1</v>
      </c>
      <c r="G37" s="490"/>
      <c r="H37" s="490"/>
    </row>
    <row r="38" spans="2:52" x14ac:dyDescent="0.25">
      <c r="B38" s="490"/>
      <c r="C38" s="490"/>
      <c r="D38" s="490"/>
      <c r="E38" s="490"/>
      <c r="F38" s="490"/>
      <c r="G38" s="490"/>
      <c r="H38" s="490"/>
    </row>
    <row r="39" spans="2:52" x14ac:dyDescent="0.25">
      <c r="B39" s="812" t="s">
        <v>1011</v>
      </c>
      <c r="C39" s="812"/>
      <c r="D39" s="812"/>
      <c r="E39" s="812"/>
      <c r="F39" s="812"/>
      <c r="G39" s="812"/>
      <c r="H39" s="490"/>
    </row>
    <row r="40" spans="2:52" ht="15.75" thickBot="1" x14ac:dyDescent="0.3">
      <c r="B40" s="979" t="s">
        <v>606</v>
      </c>
      <c r="C40" s="977" t="s">
        <v>560</v>
      </c>
      <c r="D40" s="981"/>
      <c r="E40" s="977" t="s">
        <v>561</v>
      </c>
      <c r="F40" s="978"/>
      <c r="G40" s="490"/>
      <c r="H40" s="490"/>
      <c r="AZ40" s="218"/>
    </row>
    <row r="41" spans="2:52" ht="33" customHeight="1" thickBot="1" x14ac:dyDescent="0.3">
      <c r="B41" s="986"/>
      <c r="C41" s="222" t="s">
        <v>29</v>
      </c>
      <c r="D41" s="222" t="s">
        <v>358</v>
      </c>
      <c r="E41" s="222" t="s">
        <v>29</v>
      </c>
      <c r="F41" s="253" t="s">
        <v>358</v>
      </c>
      <c r="G41" s="490"/>
      <c r="H41" s="490"/>
    </row>
    <row r="42" spans="2:52" ht="15.75" thickBot="1" x14ac:dyDescent="0.3">
      <c r="B42" s="166" t="s">
        <v>607</v>
      </c>
      <c r="C42" s="248">
        <v>2358</v>
      </c>
      <c r="D42" s="224">
        <v>0.36499999999999999</v>
      </c>
      <c r="E42" s="248">
        <v>2379</v>
      </c>
      <c r="F42" s="259">
        <v>0.5</v>
      </c>
      <c r="G42" s="490"/>
      <c r="H42" s="490"/>
    </row>
    <row r="43" spans="2:52" ht="31.5" customHeight="1" thickBot="1" x14ac:dyDescent="0.3">
      <c r="B43" s="166" t="s">
        <v>608</v>
      </c>
      <c r="C43" s="248">
        <v>3120</v>
      </c>
      <c r="D43" s="224">
        <v>0.48299999999999998</v>
      </c>
      <c r="E43" s="248">
        <v>2111</v>
      </c>
      <c r="F43" s="259">
        <v>0.44400000000000001</v>
      </c>
      <c r="G43" s="490"/>
      <c r="H43" s="490"/>
    </row>
    <row r="44" spans="2:52" ht="15.75" thickBot="1" x14ac:dyDescent="0.3">
      <c r="B44" s="166" t="s">
        <v>609</v>
      </c>
      <c r="C44" s="248">
        <v>976</v>
      </c>
      <c r="D44" s="224">
        <v>0.151</v>
      </c>
      <c r="E44" s="248">
        <v>270</v>
      </c>
      <c r="F44" s="259">
        <v>5.7000000000000002E-2</v>
      </c>
      <c r="G44" s="490"/>
      <c r="H44" s="490"/>
    </row>
    <row r="45" spans="2:52" x14ac:dyDescent="0.25">
      <c r="B45" s="255" t="s">
        <v>168</v>
      </c>
      <c r="C45" s="256">
        <v>6454</v>
      </c>
      <c r="D45" s="257">
        <v>1</v>
      </c>
      <c r="E45" s="256">
        <v>4760</v>
      </c>
      <c r="F45" s="258">
        <v>1</v>
      </c>
      <c r="G45" s="490"/>
      <c r="H45" s="490"/>
    </row>
    <row r="46" spans="2:52" x14ac:dyDescent="0.25">
      <c r="B46" s="987" t="s">
        <v>610</v>
      </c>
      <c r="C46" s="987"/>
      <c r="D46" s="987"/>
      <c r="E46" s="987"/>
      <c r="F46" s="987"/>
      <c r="G46" s="490"/>
      <c r="H46" s="490"/>
      <c r="W46" s="473"/>
    </row>
    <row r="47" spans="2:52" x14ac:dyDescent="0.25">
      <c r="B47" s="987"/>
      <c r="C47" s="987"/>
      <c r="D47" s="987"/>
      <c r="E47" s="987"/>
      <c r="F47" s="987"/>
      <c r="G47" s="490"/>
      <c r="H47" s="490"/>
    </row>
    <row r="48" spans="2:52" x14ac:dyDescent="0.25">
      <c r="B48" s="987"/>
      <c r="C48" s="987"/>
      <c r="D48" s="987"/>
      <c r="E48" s="987"/>
      <c r="F48" s="987"/>
      <c r="G48" s="490"/>
      <c r="H48" s="490"/>
    </row>
    <row r="49" spans="2:8" x14ac:dyDescent="0.25">
      <c r="B49" s="987"/>
      <c r="C49" s="987"/>
      <c r="D49" s="987"/>
      <c r="E49" s="987"/>
      <c r="F49" s="987"/>
      <c r="G49" s="490"/>
      <c r="H49" s="490"/>
    </row>
    <row r="50" spans="2:8" x14ac:dyDescent="0.25">
      <c r="B50" s="987"/>
      <c r="C50" s="987"/>
      <c r="D50" s="987"/>
      <c r="E50" s="987"/>
      <c r="F50" s="987"/>
      <c r="G50" s="490"/>
      <c r="H50" s="490"/>
    </row>
    <row r="51" spans="2:8" x14ac:dyDescent="0.25">
      <c r="B51" s="490"/>
      <c r="C51" s="490"/>
      <c r="D51" s="490"/>
      <c r="E51" s="490"/>
      <c r="F51" s="490"/>
      <c r="G51" s="490"/>
      <c r="H51" s="490"/>
    </row>
    <row r="52" spans="2:8" x14ac:dyDescent="0.25">
      <c r="B52" s="70" t="s">
        <v>1012</v>
      </c>
      <c r="C52" s="490"/>
      <c r="D52" s="490"/>
      <c r="E52" s="490"/>
      <c r="F52" s="490"/>
      <c r="G52" s="490"/>
      <c r="H52" s="490"/>
    </row>
    <row r="53" spans="2:8" ht="90.75" thickBot="1" x14ac:dyDescent="0.3">
      <c r="B53" s="769"/>
      <c r="C53" s="769" t="s">
        <v>695</v>
      </c>
      <c r="D53" s="769" t="s">
        <v>696</v>
      </c>
      <c r="E53" s="769" t="s">
        <v>697</v>
      </c>
      <c r="F53" s="769" t="s">
        <v>698</v>
      </c>
      <c r="G53" s="769" t="s">
        <v>699</v>
      </c>
      <c r="H53" s="766" t="s">
        <v>700</v>
      </c>
    </row>
    <row r="54" spans="2:8" ht="15.75" thickBot="1" x14ac:dyDescent="0.3">
      <c r="B54" s="770" t="s">
        <v>558</v>
      </c>
      <c r="C54" s="248">
        <v>22537</v>
      </c>
      <c r="D54" s="248">
        <v>29739</v>
      </c>
      <c r="E54" s="248">
        <v>29243</v>
      </c>
      <c r="F54" s="248">
        <v>29806</v>
      </c>
      <c r="G54" s="248">
        <v>29398</v>
      </c>
      <c r="H54" s="250">
        <v>29377</v>
      </c>
    </row>
    <row r="55" spans="2:8" ht="15.75" thickBot="1" x14ac:dyDescent="0.3">
      <c r="B55" s="770" t="s">
        <v>559</v>
      </c>
      <c r="C55" s="248">
        <v>8472</v>
      </c>
      <c r="D55" s="248">
        <v>816</v>
      </c>
      <c r="E55" s="248">
        <v>1188</v>
      </c>
      <c r="F55" s="248">
        <v>769</v>
      </c>
      <c r="G55" s="248">
        <v>1111</v>
      </c>
      <c r="H55" s="250">
        <v>1176</v>
      </c>
    </row>
    <row r="56" spans="2:8" ht="15.75" thickBot="1" x14ac:dyDescent="0.3">
      <c r="B56" s="770" t="s">
        <v>774</v>
      </c>
      <c r="C56" s="248">
        <v>196</v>
      </c>
      <c r="D56" s="248">
        <v>82</v>
      </c>
      <c r="E56" s="248">
        <v>160</v>
      </c>
      <c r="F56" s="248">
        <v>73</v>
      </c>
      <c r="G56" s="248">
        <v>131</v>
      </c>
      <c r="H56" s="250">
        <v>79</v>
      </c>
    </row>
    <row r="57" spans="2:8" x14ac:dyDescent="0.25">
      <c r="B57" s="703" t="s">
        <v>775</v>
      </c>
      <c r="C57" s="251">
        <v>139</v>
      </c>
      <c r="D57" s="251">
        <v>21</v>
      </c>
      <c r="E57" s="251">
        <v>67</v>
      </c>
      <c r="F57" s="251">
        <v>10</v>
      </c>
      <c r="G57" s="251">
        <v>18</v>
      </c>
      <c r="H57" s="252">
        <v>26</v>
      </c>
    </row>
    <row r="58" spans="2:8" x14ac:dyDescent="0.25">
      <c r="B58" s="490"/>
      <c r="C58" s="490"/>
      <c r="D58" s="490"/>
      <c r="E58" s="490"/>
      <c r="F58" s="490"/>
      <c r="G58" s="490"/>
      <c r="H58" s="490"/>
    </row>
    <row r="59" spans="2:8" x14ac:dyDescent="0.25">
      <c r="B59" s="70" t="s">
        <v>882</v>
      </c>
      <c r="C59" s="1"/>
      <c r="D59" s="1"/>
      <c r="E59" s="1"/>
      <c r="F59" s="70"/>
      <c r="G59" s="490"/>
      <c r="H59" s="490"/>
    </row>
    <row r="60" spans="2:8" ht="45.75" thickBot="1" x14ac:dyDescent="0.3">
      <c r="B60" s="769" t="s">
        <v>684</v>
      </c>
      <c r="C60" s="768" t="s">
        <v>690</v>
      </c>
      <c r="D60" s="767" t="s">
        <v>694</v>
      </c>
      <c r="E60" s="490"/>
      <c r="F60" s="490"/>
      <c r="G60" s="490"/>
      <c r="H60" s="490"/>
    </row>
    <row r="61" spans="2:8" ht="45.75" thickBot="1" x14ac:dyDescent="0.3">
      <c r="B61" s="770" t="s">
        <v>707</v>
      </c>
      <c r="C61" s="482">
        <v>0.3</v>
      </c>
      <c r="D61" s="482">
        <v>0.7</v>
      </c>
      <c r="E61" s="490"/>
      <c r="F61" s="490"/>
      <c r="G61" s="490"/>
      <c r="H61" s="490"/>
    </row>
    <row r="62" spans="2:8" ht="45.75" thickBot="1" x14ac:dyDescent="0.3">
      <c r="B62" s="770" t="s">
        <v>708</v>
      </c>
      <c r="C62" s="482">
        <v>0.17</v>
      </c>
      <c r="D62" s="482">
        <v>0.83</v>
      </c>
      <c r="E62" s="490"/>
      <c r="F62" s="490"/>
      <c r="G62" s="490"/>
      <c r="H62" s="490"/>
    </row>
    <row r="63" spans="2:8" ht="45.75" thickBot="1" x14ac:dyDescent="0.3">
      <c r="B63" s="703" t="s">
        <v>692</v>
      </c>
      <c r="C63" s="483">
        <v>0.41</v>
      </c>
      <c r="D63" s="483">
        <v>0.59</v>
      </c>
      <c r="E63" s="490"/>
      <c r="F63" s="490"/>
      <c r="G63" s="490"/>
      <c r="H63" s="490"/>
    </row>
    <row r="64" spans="2:8" ht="60" x14ac:dyDescent="0.25">
      <c r="B64" s="703" t="s">
        <v>693</v>
      </c>
      <c r="C64" s="483">
        <v>0.08</v>
      </c>
      <c r="D64" s="483">
        <v>0.92</v>
      </c>
      <c r="E64" s="490"/>
      <c r="F64" s="490"/>
      <c r="G64" s="490"/>
      <c r="H64" s="490"/>
    </row>
    <row r="65" spans="2:8" x14ac:dyDescent="0.25">
      <c r="B65" s="490"/>
      <c r="C65" s="490"/>
      <c r="D65" s="490"/>
      <c r="E65" s="490"/>
      <c r="F65" s="490"/>
      <c r="G65" s="490"/>
      <c r="H65" s="490"/>
    </row>
    <row r="66" spans="2:8" x14ac:dyDescent="0.25">
      <c r="B66" s="70" t="s">
        <v>883</v>
      </c>
      <c r="C66" s="490"/>
      <c r="D66" s="490"/>
      <c r="E66" s="490"/>
      <c r="F66" s="490"/>
      <c r="G66" s="490"/>
      <c r="H66" s="474"/>
    </row>
    <row r="67" spans="2:8" x14ac:dyDescent="0.25">
      <c r="B67" s="980" t="s">
        <v>560</v>
      </c>
      <c r="C67" s="980" t="s">
        <v>358</v>
      </c>
      <c r="D67" s="490"/>
      <c r="E67" s="490"/>
      <c r="F67" s="474"/>
      <c r="G67" s="490"/>
      <c r="H67" s="490"/>
    </row>
    <row r="68" spans="2:8" ht="15.75" thickBot="1" x14ac:dyDescent="0.3">
      <c r="B68" s="981" t="s">
        <v>572</v>
      </c>
      <c r="C68" s="981"/>
      <c r="D68" s="490"/>
      <c r="E68" s="490"/>
      <c r="F68" s="490"/>
      <c r="G68" s="490"/>
      <c r="H68" s="490"/>
    </row>
    <row r="69" spans="2:8" ht="30.75" thickBot="1" x14ac:dyDescent="0.3">
      <c r="B69" s="166" t="s">
        <v>681</v>
      </c>
      <c r="C69" s="259">
        <v>0.48</v>
      </c>
      <c r="D69" s="490"/>
      <c r="E69" s="490"/>
      <c r="F69" s="490"/>
      <c r="G69" s="490"/>
      <c r="H69" s="490"/>
    </row>
    <row r="70" spans="2:8" ht="15.75" thickBot="1" x14ac:dyDescent="0.3">
      <c r="B70" s="166" t="s">
        <v>682</v>
      </c>
      <c r="C70" s="259">
        <v>0.35</v>
      </c>
      <c r="D70" s="490"/>
      <c r="E70" s="490"/>
      <c r="F70" s="490"/>
      <c r="G70" s="490"/>
      <c r="H70" s="490"/>
    </row>
    <row r="71" spans="2:8" ht="15.75" thickBot="1" x14ac:dyDescent="0.3">
      <c r="B71" s="166" t="s">
        <v>195</v>
      </c>
      <c r="C71" s="259">
        <v>0.1</v>
      </c>
      <c r="D71" s="490"/>
      <c r="E71" s="490"/>
      <c r="F71" s="490"/>
      <c r="G71" s="490"/>
      <c r="H71" s="490"/>
    </row>
    <row r="72" spans="2:8" ht="15.75" thickBot="1" x14ac:dyDescent="0.3">
      <c r="B72" s="166" t="s">
        <v>683</v>
      </c>
      <c r="C72" s="259">
        <v>0.02</v>
      </c>
      <c r="D72" s="490"/>
      <c r="E72" s="490"/>
      <c r="F72" s="490"/>
      <c r="G72" s="490"/>
      <c r="H72" s="490"/>
    </row>
    <row r="73" spans="2:8" ht="15.75" thickBot="1" x14ac:dyDescent="0.3">
      <c r="B73" s="166" t="s">
        <v>576</v>
      </c>
      <c r="C73" s="259">
        <v>0.05</v>
      </c>
      <c r="D73" s="490"/>
      <c r="E73" s="490"/>
      <c r="F73" s="490"/>
      <c r="G73" s="490"/>
      <c r="H73" s="490"/>
    </row>
    <row r="74" spans="2:8" x14ac:dyDescent="0.25">
      <c r="B74" s="255" t="s">
        <v>168</v>
      </c>
      <c r="C74" s="497">
        <v>1</v>
      </c>
      <c r="D74" s="490"/>
      <c r="E74" s="490"/>
      <c r="F74" s="490"/>
      <c r="G74" s="490"/>
      <c r="H74" s="490"/>
    </row>
    <row r="75" spans="2:8" x14ac:dyDescent="0.25">
      <c r="B75" s="474"/>
      <c r="C75" s="490"/>
      <c r="D75" s="490"/>
      <c r="E75" s="490"/>
      <c r="F75" s="490"/>
      <c r="G75" s="490"/>
      <c r="H75" s="490"/>
    </row>
    <row r="76" spans="2:8" x14ac:dyDescent="0.25">
      <c r="B76" s="70" t="s">
        <v>884</v>
      </c>
      <c r="C76" s="490"/>
      <c r="D76" s="490"/>
      <c r="E76" s="490"/>
      <c r="F76" s="490"/>
      <c r="G76" s="490"/>
      <c r="H76" s="490"/>
    </row>
    <row r="77" spans="2:8" ht="15.75" thickBot="1" x14ac:dyDescent="0.3">
      <c r="B77" s="979" t="s">
        <v>579</v>
      </c>
      <c r="C77" s="979"/>
      <c r="D77" s="979"/>
      <c r="E77" s="979"/>
      <c r="F77" s="979"/>
      <c r="G77" s="490"/>
      <c r="H77" s="490"/>
    </row>
    <row r="78" spans="2:8" ht="15.75" thickBot="1" x14ac:dyDescent="0.3">
      <c r="B78" s="768"/>
      <c r="C78" s="988" t="s">
        <v>560</v>
      </c>
      <c r="D78" s="989"/>
      <c r="E78" s="988" t="s">
        <v>561</v>
      </c>
      <c r="F78" s="990"/>
      <c r="G78" s="490"/>
      <c r="H78" s="490"/>
    </row>
    <row r="79" spans="2:8" ht="15.75" thickBot="1" x14ac:dyDescent="0.3">
      <c r="B79" s="769"/>
      <c r="C79" s="222" t="s">
        <v>29</v>
      </c>
      <c r="D79" s="222" t="s">
        <v>358</v>
      </c>
      <c r="E79" s="222" t="s">
        <v>29</v>
      </c>
      <c r="F79" s="253" t="s">
        <v>358</v>
      </c>
      <c r="G79" s="490"/>
      <c r="H79" s="490"/>
    </row>
    <row r="80" spans="2:8" ht="15.75" thickBot="1" x14ac:dyDescent="0.3">
      <c r="B80" s="166" t="s">
        <v>580</v>
      </c>
      <c r="C80" s="248">
        <v>3075</v>
      </c>
      <c r="D80" s="224">
        <v>0.161</v>
      </c>
      <c r="E80" s="248">
        <v>1592</v>
      </c>
      <c r="F80" s="259">
        <v>0.23100000000000001</v>
      </c>
      <c r="G80" s="490"/>
      <c r="H80" s="490"/>
    </row>
    <row r="81" spans="2:53" ht="15.75" thickBot="1" x14ac:dyDescent="0.3">
      <c r="B81" s="166" t="s">
        <v>581</v>
      </c>
      <c r="C81" s="248">
        <v>2217</v>
      </c>
      <c r="D81" s="224">
        <v>0.11600000000000001</v>
      </c>
      <c r="E81" s="248">
        <v>852</v>
      </c>
      <c r="F81" s="259">
        <v>0.124</v>
      </c>
      <c r="G81" s="490"/>
      <c r="H81" s="490"/>
    </row>
    <row r="82" spans="2:53" ht="15.75" thickBot="1" x14ac:dyDescent="0.3">
      <c r="B82" s="166" t="s">
        <v>582</v>
      </c>
      <c r="C82" s="248">
        <v>928</v>
      </c>
      <c r="D82" s="224">
        <v>4.9000000000000002E-2</v>
      </c>
      <c r="E82" s="248">
        <v>560</v>
      </c>
      <c r="F82" s="259">
        <v>8.1000000000000003E-2</v>
      </c>
      <c r="G82" s="490"/>
      <c r="H82" s="490"/>
    </row>
    <row r="83" spans="2:53" ht="15.75" thickBot="1" x14ac:dyDescent="0.3">
      <c r="B83" s="166" t="s">
        <v>583</v>
      </c>
      <c r="C83" s="248">
        <v>12888</v>
      </c>
      <c r="D83" s="224">
        <v>0.67600000000000005</v>
      </c>
      <c r="E83" s="248">
        <v>3889</v>
      </c>
      <c r="F83" s="259">
        <v>0.56399999999999995</v>
      </c>
      <c r="G83" s="490"/>
      <c r="H83" s="490"/>
    </row>
    <row r="84" spans="2:53" x14ac:dyDescent="0.25">
      <c r="B84" s="255" t="s">
        <v>168</v>
      </c>
      <c r="C84" s="256">
        <v>19108</v>
      </c>
      <c r="D84" s="257">
        <v>1</v>
      </c>
      <c r="E84" s="256">
        <v>6893</v>
      </c>
      <c r="F84" s="258">
        <v>1</v>
      </c>
      <c r="G84" s="490"/>
      <c r="H84" s="490"/>
    </row>
    <row r="85" spans="2:53" x14ac:dyDescent="0.25">
      <c r="B85" s="813" t="s">
        <v>584</v>
      </c>
      <c r="C85" s="490"/>
      <c r="D85" s="490"/>
      <c r="E85" s="490"/>
      <c r="F85" s="490"/>
      <c r="G85" s="490"/>
      <c r="H85" s="490"/>
    </row>
    <row r="86" spans="2:53" ht="18.75" customHeight="1" x14ac:dyDescent="0.25">
      <c r="B86" s="490"/>
      <c r="C86" s="490"/>
      <c r="D86" s="490"/>
      <c r="E86" s="490"/>
      <c r="F86" s="490"/>
      <c r="G86" s="490"/>
      <c r="H86" s="490"/>
    </row>
    <row r="87" spans="2:53" x14ac:dyDescent="0.25">
      <c r="B87" s="70" t="s">
        <v>885</v>
      </c>
      <c r="C87" s="490"/>
      <c r="D87" s="490"/>
      <c r="E87" s="490"/>
      <c r="F87" s="490"/>
      <c r="G87" s="490"/>
      <c r="H87" s="490"/>
    </row>
    <row r="88" spans="2:53" ht="15.75" thickBot="1" x14ac:dyDescent="0.3">
      <c r="B88" s="979" t="s">
        <v>618</v>
      </c>
      <c r="C88" s="977" t="s">
        <v>560</v>
      </c>
      <c r="D88" s="981"/>
      <c r="E88" s="977" t="s">
        <v>561</v>
      </c>
      <c r="F88" s="978"/>
      <c r="G88" s="490"/>
      <c r="H88" s="490"/>
    </row>
    <row r="89" spans="2:53" ht="32.25" customHeight="1" thickBot="1" x14ac:dyDescent="0.3">
      <c r="B89" s="986"/>
      <c r="C89" s="222" t="s">
        <v>29</v>
      </c>
      <c r="D89" s="222" t="s">
        <v>358</v>
      </c>
      <c r="E89" s="222" t="s">
        <v>29</v>
      </c>
      <c r="F89" s="253" t="s">
        <v>358</v>
      </c>
      <c r="G89" s="211"/>
      <c r="H89" s="490"/>
      <c r="AZ89" s="476"/>
      <c r="BA89" s="476"/>
    </row>
    <row r="90" spans="2:53" ht="15.75" thickBot="1" x14ac:dyDescent="0.3">
      <c r="B90" s="166" t="s">
        <v>589</v>
      </c>
      <c r="C90" s="248">
        <v>2421</v>
      </c>
      <c r="D90" s="224">
        <v>0.13</v>
      </c>
      <c r="E90" s="248">
        <v>438</v>
      </c>
      <c r="F90" s="479">
        <v>0.06</v>
      </c>
      <c r="G90" s="211"/>
      <c r="H90" s="490"/>
    </row>
    <row r="91" spans="2:53" ht="15.75" thickBot="1" x14ac:dyDescent="0.3">
      <c r="B91" s="166" t="s">
        <v>590</v>
      </c>
      <c r="C91" s="248">
        <v>11684</v>
      </c>
      <c r="D91" s="224">
        <v>0.61</v>
      </c>
      <c r="E91" s="248">
        <v>4064</v>
      </c>
      <c r="F91" s="479">
        <v>0.59</v>
      </c>
      <c r="G91" s="211"/>
      <c r="H91" s="490"/>
    </row>
    <row r="92" spans="2:53" ht="15.75" thickBot="1" x14ac:dyDescent="0.3">
      <c r="B92" s="166" t="s">
        <v>591</v>
      </c>
      <c r="C92" s="248">
        <v>2467</v>
      </c>
      <c r="D92" s="224">
        <v>0.13</v>
      </c>
      <c r="E92" s="248">
        <v>691</v>
      </c>
      <c r="F92" s="479">
        <v>0.1</v>
      </c>
      <c r="G92" s="211"/>
      <c r="H92" s="490"/>
    </row>
    <row r="93" spans="2:53" ht="15.75" thickBot="1" x14ac:dyDescent="0.3">
      <c r="B93" s="166" t="s">
        <v>592</v>
      </c>
      <c r="C93" s="248">
        <v>5054</v>
      </c>
      <c r="D93" s="224">
        <v>0.26</v>
      </c>
      <c r="E93" s="248">
        <v>1086</v>
      </c>
      <c r="F93" s="479">
        <v>0.16</v>
      </c>
      <c r="G93" s="211"/>
      <c r="H93" s="490"/>
    </row>
    <row r="94" spans="2:53" ht="30.75" thickBot="1" x14ac:dyDescent="0.3">
      <c r="B94" s="166" t="s">
        <v>593</v>
      </c>
      <c r="C94" s="248">
        <v>1176</v>
      </c>
      <c r="D94" s="224">
        <v>0.06</v>
      </c>
      <c r="E94" s="248">
        <v>312</v>
      </c>
      <c r="F94" s="479">
        <v>0.05</v>
      </c>
      <c r="G94" s="211"/>
      <c r="H94" s="490"/>
    </row>
    <row r="95" spans="2:53" ht="15.75" thickBot="1" x14ac:dyDescent="0.3">
      <c r="B95" s="166" t="s">
        <v>594</v>
      </c>
      <c r="C95" s="248">
        <v>4771</v>
      </c>
      <c r="D95" s="224">
        <v>0.25</v>
      </c>
      <c r="E95" s="248">
        <v>1408</v>
      </c>
      <c r="F95" s="479">
        <v>0.2</v>
      </c>
      <c r="G95" s="211"/>
      <c r="H95" s="490"/>
    </row>
    <row r="96" spans="2:53" ht="15.75" thickBot="1" x14ac:dyDescent="0.3">
      <c r="B96" s="166" t="s">
        <v>595</v>
      </c>
      <c r="C96" s="248">
        <v>9495</v>
      </c>
      <c r="D96" s="224">
        <v>0.5</v>
      </c>
      <c r="E96" s="248">
        <v>2541</v>
      </c>
      <c r="F96" s="479">
        <v>0.37</v>
      </c>
      <c r="G96" s="211"/>
      <c r="H96" s="490"/>
    </row>
    <row r="97" spans="2:8" ht="30.75" thickBot="1" x14ac:dyDescent="0.3">
      <c r="B97" s="166" t="s">
        <v>596</v>
      </c>
      <c r="C97" s="248">
        <v>8404</v>
      </c>
      <c r="D97" s="224">
        <v>0.44</v>
      </c>
      <c r="E97" s="248">
        <v>2223</v>
      </c>
      <c r="F97" s="479">
        <v>0.32</v>
      </c>
      <c r="G97" s="211"/>
      <c r="H97" s="490"/>
    </row>
    <row r="98" spans="2:8" ht="15.75" thickBot="1" x14ac:dyDescent="0.3">
      <c r="B98" s="166" t="s">
        <v>597</v>
      </c>
      <c r="C98" s="248">
        <v>2813</v>
      </c>
      <c r="D98" s="224">
        <v>0.15</v>
      </c>
      <c r="E98" s="248">
        <v>644</v>
      </c>
      <c r="F98" s="479">
        <v>0.09</v>
      </c>
      <c r="G98" s="211"/>
      <c r="H98" s="490"/>
    </row>
    <row r="99" spans="2:8" ht="15.75" thickBot="1" x14ac:dyDescent="0.3">
      <c r="B99" s="166" t="s">
        <v>598</v>
      </c>
      <c r="C99" s="248">
        <v>659</v>
      </c>
      <c r="D99" s="224">
        <v>0.03</v>
      </c>
      <c r="E99" s="248">
        <v>125</v>
      </c>
      <c r="F99" s="479">
        <v>0.02</v>
      </c>
      <c r="G99" s="211"/>
      <c r="H99" s="490"/>
    </row>
    <row r="100" spans="2:8" ht="30" x14ac:dyDescent="0.25">
      <c r="B100" s="255" t="s">
        <v>599</v>
      </c>
      <c r="C100" s="251">
        <v>1319</v>
      </c>
      <c r="D100" s="480">
        <v>7.0000000000000007E-2</v>
      </c>
      <c r="E100" s="251">
        <v>338</v>
      </c>
      <c r="F100" s="481">
        <v>0.05</v>
      </c>
      <c r="G100" s="211"/>
      <c r="H100" s="490"/>
    </row>
    <row r="101" spans="2:8" x14ac:dyDescent="0.25">
      <c r="B101" s="490"/>
      <c r="C101" s="490"/>
      <c r="D101" s="490"/>
      <c r="E101" s="490"/>
      <c r="F101" s="490"/>
      <c r="G101" s="490"/>
      <c r="H101" s="490"/>
    </row>
    <row r="102" spans="2:8" x14ac:dyDescent="0.25">
      <c r="B102" s="1" t="s">
        <v>886</v>
      </c>
      <c r="C102" s="490"/>
      <c r="D102" s="490"/>
      <c r="E102" s="490"/>
      <c r="F102" s="1"/>
      <c r="G102" s="490"/>
      <c r="H102" s="490"/>
    </row>
    <row r="103" spans="2:8" ht="15.75" thickBot="1" x14ac:dyDescent="0.3">
      <c r="B103" s="978" t="s">
        <v>728</v>
      </c>
      <c r="C103" s="978"/>
      <c r="D103" s="490"/>
      <c r="E103" s="474"/>
      <c r="F103" s="474"/>
      <c r="G103" s="474"/>
      <c r="H103" s="474"/>
    </row>
    <row r="104" spans="2:8" ht="15.75" thickBot="1" x14ac:dyDescent="0.3">
      <c r="B104" s="770" t="s">
        <v>687</v>
      </c>
      <c r="C104" s="484">
        <v>0.93</v>
      </c>
      <c r="D104" s="490"/>
      <c r="E104" s="490"/>
      <c r="F104" s="490"/>
      <c r="G104" s="490"/>
      <c r="H104" s="490"/>
    </row>
    <row r="105" spans="2:8" ht="30.75" thickBot="1" x14ac:dyDescent="0.3">
      <c r="B105" s="770" t="s">
        <v>688</v>
      </c>
      <c r="C105" s="482">
        <v>0.04</v>
      </c>
      <c r="D105" s="490"/>
      <c r="E105" s="490"/>
      <c r="F105" s="490"/>
      <c r="G105" s="490"/>
      <c r="H105" s="490"/>
    </row>
    <row r="106" spans="2:8" ht="60" x14ac:dyDescent="0.25">
      <c r="B106" s="703" t="s">
        <v>689</v>
      </c>
      <c r="C106" s="483">
        <v>0.03</v>
      </c>
      <c r="D106" s="490"/>
      <c r="E106" s="490"/>
      <c r="F106" s="490"/>
      <c r="G106" s="490"/>
      <c r="H106" s="490"/>
    </row>
    <row r="107" spans="2:8" x14ac:dyDescent="0.25">
      <c r="B107" s="490"/>
      <c r="C107" s="490"/>
      <c r="D107" s="490"/>
      <c r="E107" s="490"/>
      <c r="F107" s="490"/>
      <c r="G107" s="490"/>
      <c r="H107" s="490"/>
    </row>
    <row r="108" spans="2:8" x14ac:dyDescent="0.25">
      <c r="B108" s="1" t="s">
        <v>887</v>
      </c>
      <c r="C108" s="490"/>
      <c r="D108" s="490"/>
      <c r="E108" s="490"/>
      <c r="F108" s="490"/>
      <c r="G108" s="490"/>
      <c r="H108" s="490"/>
    </row>
    <row r="109" spans="2:8" ht="90.75" thickBot="1" x14ac:dyDescent="0.3">
      <c r="B109" s="769"/>
      <c r="C109" s="769" t="s">
        <v>701</v>
      </c>
      <c r="D109" s="769" t="s">
        <v>702</v>
      </c>
      <c r="E109" s="769" t="s">
        <v>703</v>
      </c>
      <c r="F109" s="769" t="s">
        <v>704</v>
      </c>
      <c r="G109" s="769" t="s">
        <v>705</v>
      </c>
      <c r="H109" s="766" t="s">
        <v>706</v>
      </c>
    </row>
    <row r="110" spans="2:8" ht="15.75" thickBot="1" x14ac:dyDescent="0.3">
      <c r="B110" s="770" t="s">
        <v>558</v>
      </c>
      <c r="C110" s="248">
        <v>12835</v>
      </c>
      <c r="D110" s="248">
        <v>16402</v>
      </c>
      <c r="E110" s="248">
        <v>16041</v>
      </c>
      <c r="F110" s="248">
        <v>16404</v>
      </c>
      <c r="G110" s="248">
        <v>16474</v>
      </c>
      <c r="H110" s="250">
        <v>16175</v>
      </c>
    </row>
    <row r="111" spans="2:8" ht="15.75" thickBot="1" x14ac:dyDescent="0.3">
      <c r="B111" s="770" t="s">
        <v>559</v>
      </c>
      <c r="C111" s="248">
        <v>3683</v>
      </c>
      <c r="D111" s="248">
        <v>173</v>
      </c>
      <c r="E111" s="248">
        <v>448</v>
      </c>
      <c r="F111" s="248">
        <v>155</v>
      </c>
      <c r="G111" s="248">
        <v>106</v>
      </c>
      <c r="H111" s="250">
        <v>398</v>
      </c>
    </row>
    <row r="112" spans="2:8" ht="15.75" thickBot="1" x14ac:dyDescent="0.3">
      <c r="B112" s="770" t="s">
        <v>774</v>
      </c>
      <c r="C112" s="248">
        <v>32</v>
      </c>
      <c r="D112" s="248">
        <v>12</v>
      </c>
      <c r="E112" s="248">
        <v>73</v>
      </c>
      <c r="F112" s="248">
        <v>30</v>
      </c>
      <c r="G112" s="248">
        <v>13</v>
      </c>
      <c r="H112" s="250">
        <v>17</v>
      </c>
    </row>
    <row r="113" spans="2:8" x14ac:dyDescent="0.25">
      <c r="B113" s="703" t="s">
        <v>775</v>
      </c>
      <c r="C113" s="251">
        <v>43</v>
      </c>
      <c r="D113" s="251">
        <v>6</v>
      </c>
      <c r="E113" s="251">
        <v>31</v>
      </c>
      <c r="F113" s="251">
        <v>4</v>
      </c>
      <c r="G113" s="251">
        <v>0</v>
      </c>
      <c r="H113" s="252">
        <v>3</v>
      </c>
    </row>
    <row r="114" spans="2:8" x14ac:dyDescent="0.25">
      <c r="B114" s="4"/>
      <c r="C114" s="4"/>
      <c r="D114" s="4"/>
      <c r="E114" s="4"/>
      <c r="F114" s="4"/>
      <c r="G114" s="4"/>
      <c r="H114" s="4"/>
    </row>
    <row r="115" spans="2:8" x14ac:dyDescent="0.25">
      <c r="B115" s="1" t="s">
        <v>888</v>
      </c>
      <c r="C115" s="490"/>
      <c r="D115" s="490"/>
      <c r="E115" s="490"/>
      <c r="F115" s="1"/>
      <c r="G115" s="490"/>
      <c r="H115" s="490"/>
    </row>
    <row r="116" spans="2:8" ht="45.75" thickBot="1" x14ac:dyDescent="0.3">
      <c r="B116" s="769" t="s">
        <v>685</v>
      </c>
      <c r="C116" s="485" t="s">
        <v>690</v>
      </c>
      <c r="D116" s="675" t="s">
        <v>691</v>
      </c>
      <c r="E116" s="490"/>
      <c r="F116" s="474"/>
      <c r="G116" s="490"/>
      <c r="H116" s="490"/>
    </row>
    <row r="117" spans="2:8" ht="45.75" thickBot="1" x14ac:dyDescent="0.3">
      <c r="B117" s="770" t="s">
        <v>707</v>
      </c>
      <c r="C117" s="484">
        <v>0.18</v>
      </c>
      <c r="D117" s="484">
        <v>0.82</v>
      </c>
      <c r="E117" s="333"/>
      <c r="F117" s="333"/>
      <c r="G117" s="490"/>
      <c r="H117" s="490"/>
    </row>
    <row r="118" spans="2:8" ht="45.75" thickBot="1" x14ac:dyDescent="0.3">
      <c r="B118" s="770" t="s">
        <v>708</v>
      </c>
      <c r="C118" s="482">
        <v>0.11</v>
      </c>
      <c r="D118" s="482">
        <v>0.89</v>
      </c>
      <c r="E118" s="333"/>
      <c r="F118" s="333"/>
      <c r="G118" s="490"/>
      <c r="H118" s="490"/>
    </row>
    <row r="119" spans="2:8" ht="45.75" thickBot="1" x14ac:dyDescent="0.3">
      <c r="B119" s="703" t="s">
        <v>692</v>
      </c>
      <c r="C119" s="483">
        <v>0.31</v>
      </c>
      <c r="D119" s="483">
        <v>0.69</v>
      </c>
      <c r="E119" s="333"/>
      <c r="F119" s="333"/>
      <c r="G119" s="490"/>
      <c r="H119" s="490"/>
    </row>
    <row r="120" spans="2:8" ht="60" x14ac:dyDescent="0.25">
      <c r="B120" s="703" t="s">
        <v>693</v>
      </c>
      <c r="C120" s="483">
        <v>0.05</v>
      </c>
      <c r="D120" s="483">
        <v>0.95</v>
      </c>
      <c r="E120" s="333"/>
      <c r="F120" s="333"/>
      <c r="G120" s="490"/>
      <c r="H120" s="490"/>
    </row>
    <row r="121" spans="2:8" x14ac:dyDescent="0.25">
      <c r="B121" s="490"/>
      <c r="C121" s="490"/>
      <c r="D121" s="490"/>
      <c r="E121" s="490"/>
      <c r="F121" s="490"/>
      <c r="G121" s="490"/>
      <c r="H121" s="490"/>
    </row>
    <row r="122" spans="2:8" x14ac:dyDescent="0.25">
      <c r="B122" s="1" t="s">
        <v>889</v>
      </c>
      <c r="C122" s="490"/>
      <c r="D122" s="490"/>
      <c r="E122" s="474"/>
      <c r="F122" s="490"/>
      <c r="G122" s="1"/>
      <c r="H122" s="490"/>
    </row>
    <row r="123" spans="2:8" ht="22.5" customHeight="1" thickBot="1" x14ac:dyDescent="0.3">
      <c r="B123" s="980" t="s">
        <v>561</v>
      </c>
      <c r="C123" s="496"/>
      <c r="D123" s="490"/>
      <c r="E123" s="490"/>
      <c r="F123" s="490"/>
      <c r="G123" s="490"/>
      <c r="H123" s="490"/>
    </row>
    <row r="124" spans="2:8" ht="15.75" customHeight="1" thickBot="1" x14ac:dyDescent="0.3">
      <c r="B124" s="981"/>
      <c r="C124" s="253" t="s">
        <v>358</v>
      </c>
      <c r="D124" s="490"/>
      <c r="E124" s="490"/>
      <c r="F124" s="490"/>
      <c r="G124" s="490"/>
      <c r="H124" s="490"/>
    </row>
    <row r="125" spans="2:8" ht="40.5" customHeight="1" thickBot="1" x14ac:dyDescent="0.3">
      <c r="B125" s="166" t="s">
        <v>681</v>
      </c>
      <c r="C125" s="259">
        <v>0.75</v>
      </c>
      <c r="D125" s="490"/>
      <c r="E125" s="490"/>
      <c r="F125" s="490"/>
      <c r="G125" s="490"/>
      <c r="H125" s="490"/>
    </row>
    <row r="126" spans="2:8" ht="19.5" customHeight="1" thickBot="1" x14ac:dyDescent="0.3">
      <c r="B126" s="166" t="s">
        <v>682</v>
      </c>
      <c r="C126" s="259">
        <v>0.11</v>
      </c>
      <c r="D126" s="490"/>
      <c r="E126" s="490"/>
      <c r="F126" s="490"/>
      <c r="G126" s="490"/>
      <c r="H126" s="490"/>
    </row>
    <row r="127" spans="2:8" ht="15.75" thickBot="1" x14ac:dyDescent="0.3">
      <c r="B127" s="166" t="s">
        <v>195</v>
      </c>
      <c r="C127" s="259">
        <v>0.11</v>
      </c>
      <c r="D127" s="490"/>
      <c r="E127" s="490"/>
      <c r="F127" s="490"/>
      <c r="G127" s="490"/>
      <c r="H127" s="490"/>
    </row>
    <row r="128" spans="2:8" ht="15.75" thickBot="1" x14ac:dyDescent="0.3">
      <c r="B128" s="166" t="s">
        <v>683</v>
      </c>
      <c r="C128" s="259">
        <v>0.02</v>
      </c>
      <c r="D128" s="490"/>
      <c r="E128" s="490"/>
      <c r="F128" s="490"/>
      <c r="G128" s="490"/>
      <c r="H128" s="490"/>
    </row>
    <row r="129" spans="2:28" ht="15.75" thickBot="1" x14ac:dyDescent="0.3">
      <c r="B129" s="166" t="s">
        <v>576</v>
      </c>
      <c r="C129" s="259">
        <v>0.01</v>
      </c>
      <c r="D129" s="490"/>
      <c r="E129" s="490"/>
      <c r="F129" s="490"/>
      <c r="G129" s="490"/>
      <c r="H129" s="490"/>
    </row>
    <row r="130" spans="2:28" x14ac:dyDescent="0.25">
      <c r="B130" s="255" t="s">
        <v>168</v>
      </c>
      <c r="C130" s="497">
        <v>1</v>
      </c>
      <c r="D130" s="490"/>
      <c r="E130" s="490"/>
      <c r="F130" s="490"/>
      <c r="G130" s="490"/>
      <c r="H130" s="490"/>
    </row>
    <row r="131" spans="2:28" x14ac:dyDescent="0.25">
      <c r="B131" s="490"/>
      <c r="C131" s="490"/>
      <c r="D131" s="490"/>
      <c r="E131" s="490"/>
      <c r="F131" s="490"/>
      <c r="G131" s="490"/>
      <c r="H131" s="490"/>
    </row>
    <row r="132" spans="2:28" x14ac:dyDescent="0.25">
      <c r="B132" s="70" t="s">
        <v>890</v>
      </c>
      <c r="C132" s="490"/>
      <c r="D132" s="490"/>
      <c r="E132" s="490"/>
      <c r="F132" s="490"/>
      <c r="G132" s="490"/>
      <c r="H132" s="490"/>
    </row>
    <row r="133" spans="2:28" ht="15.75" thickBot="1" x14ac:dyDescent="0.3">
      <c r="B133" s="768"/>
      <c r="C133" s="977" t="s">
        <v>560</v>
      </c>
      <c r="D133" s="981"/>
      <c r="E133" s="977" t="s">
        <v>561</v>
      </c>
      <c r="F133" s="978"/>
      <c r="G133" s="490"/>
      <c r="H133" s="490"/>
    </row>
    <row r="134" spans="2:28" ht="15.75" thickBot="1" x14ac:dyDescent="0.3">
      <c r="B134" s="769"/>
      <c r="C134" s="222" t="s">
        <v>29</v>
      </c>
      <c r="D134" s="222" t="s">
        <v>358</v>
      </c>
      <c r="E134" s="222" t="s">
        <v>29</v>
      </c>
      <c r="F134" s="253" t="s">
        <v>358</v>
      </c>
      <c r="G134" s="490"/>
      <c r="H134" s="490"/>
    </row>
    <row r="135" spans="2:28" ht="15.75" thickBot="1" x14ac:dyDescent="0.3">
      <c r="B135" s="166" t="s">
        <v>566</v>
      </c>
      <c r="C135" s="248">
        <v>18472</v>
      </c>
      <c r="D135" s="224">
        <v>0.59</v>
      </c>
      <c r="E135" s="248">
        <v>11829</v>
      </c>
      <c r="F135" s="259">
        <v>0.71299999999999997</v>
      </c>
      <c r="G135" s="6"/>
      <c r="H135" s="490"/>
    </row>
    <row r="136" spans="2:28" ht="15.75" thickBot="1" x14ac:dyDescent="0.3">
      <c r="B136" s="166" t="s">
        <v>567</v>
      </c>
      <c r="C136" s="248">
        <v>12872</v>
      </c>
      <c r="D136" s="224">
        <v>0.41</v>
      </c>
      <c r="E136" s="248">
        <v>4764</v>
      </c>
      <c r="F136" s="259">
        <v>0.28699999999999998</v>
      </c>
      <c r="G136" s="6"/>
      <c r="H136" s="490"/>
    </row>
    <row r="137" spans="2:28" x14ac:dyDescent="0.25">
      <c r="B137" s="255" t="s">
        <v>168</v>
      </c>
      <c r="C137" s="256">
        <v>31344</v>
      </c>
      <c r="D137" s="257">
        <v>1</v>
      </c>
      <c r="E137" s="256">
        <v>16593</v>
      </c>
      <c r="F137" s="258">
        <v>1</v>
      </c>
      <c r="G137" s="6"/>
      <c r="H137" s="490"/>
    </row>
    <row r="138" spans="2:28" x14ac:dyDescent="0.25">
      <c r="B138" s="490"/>
      <c r="C138" s="490"/>
      <c r="D138" s="490"/>
      <c r="E138" s="490"/>
      <c r="F138" s="490"/>
      <c r="G138" s="490"/>
      <c r="H138" s="490"/>
    </row>
    <row r="139" spans="2:28" x14ac:dyDescent="0.25">
      <c r="B139" s="70" t="s">
        <v>891</v>
      </c>
      <c r="C139" s="490"/>
      <c r="D139" s="490"/>
      <c r="E139" s="490"/>
      <c r="F139" s="490"/>
      <c r="G139" s="490"/>
      <c r="H139" s="490"/>
    </row>
    <row r="140" spans="2:28" s="490" customFormat="1" ht="15.75" customHeight="1" thickBot="1" x14ac:dyDescent="0.3">
      <c r="B140" s="768"/>
      <c r="C140" s="977" t="s">
        <v>560</v>
      </c>
      <c r="D140" s="981"/>
      <c r="E140" s="977" t="s">
        <v>561</v>
      </c>
      <c r="F140" s="978"/>
      <c r="Q140"/>
      <c r="R140"/>
      <c r="S140"/>
      <c r="T140"/>
      <c r="U140"/>
      <c r="V140"/>
      <c r="W140"/>
      <c r="X140"/>
      <c r="Y140"/>
      <c r="Z140"/>
      <c r="AA140"/>
      <c r="AB140"/>
    </row>
    <row r="141" spans="2:28" ht="15.75" thickBot="1" x14ac:dyDescent="0.3">
      <c r="B141" s="769"/>
      <c r="C141" s="222" t="s">
        <v>29</v>
      </c>
      <c r="D141" s="222" t="s">
        <v>358</v>
      </c>
      <c r="E141" s="222" t="s">
        <v>29</v>
      </c>
      <c r="F141" s="253" t="s">
        <v>358</v>
      </c>
      <c r="G141" s="490"/>
      <c r="H141" s="490"/>
      <c r="Q141" s="490"/>
      <c r="R141" s="490"/>
      <c r="S141" s="490"/>
      <c r="T141" s="490"/>
      <c r="U141" s="490"/>
      <c r="V141" s="490"/>
      <c r="W141" s="490"/>
      <c r="X141" s="490"/>
      <c r="Y141" s="490"/>
      <c r="Z141" s="490"/>
      <c r="AA141" s="490"/>
      <c r="AB141" s="490"/>
    </row>
    <row r="142" spans="2:28" ht="29.25" customHeight="1" thickBot="1" x14ac:dyDescent="0.3">
      <c r="B142" s="166" t="s">
        <v>568</v>
      </c>
      <c r="C142" s="248">
        <v>19001</v>
      </c>
      <c r="D142" s="224">
        <v>0.60599999999999998</v>
      </c>
      <c r="E142" s="248">
        <v>5907</v>
      </c>
      <c r="F142" s="259">
        <v>0.35599999999999998</v>
      </c>
      <c r="G142" s="490"/>
      <c r="H142" s="490"/>
    </row>
    <row r="143" spans="2:28" ht="16.5" customHeight="1" thickBot="1" x14ac:dyDescent="0.3">
      <c r="B143" s="166" t="s">
        <v>569</v>
      </c>
      <c r="C143" s="248">
        <v>12343</v>
      </c>
      <c r="D143" s="224">
        <v>0.39400000000000002</v>
      </c>
      <c r="E143" s="248">
        <v>10686</v>
      </c>
      <c r="F143" s="259">
        <v>0.64400000000000002</v>
      </c>
      <c r="G143" s="490"/>
      <c r="H143" s="490"/>
    </row>
    <row r="144" spans="2:28" x14ac:dyDescent="0.25">
      <c r="B144" s="255" t="s">
        <v>168</v>
      </c>
      <c r="C144" s="256">
        <v>31344</v>
      </c>
      <c r="D144" s="257">
        <v>1</v>
      </c>
      <c r="E144" s="256">
        <v>16593</v>
      </c>
      <c r="F144" s="258">
        <v>1</v>
      </c>
      <c r="G144" s="490"/>
      <c r="H144" s="490"/>
    </row>
    <row r="145" spans="2:28" x14ac:dyDescent="0.25">
      <c r="B145" s="490"/>
      <c r="C145" s="490"/>
      <c r="D145" s="490"/>
      <c r="E145" s="490"/>
      <c r="F145" s="490"/>
      <c r="G145" s="490"/>
      <c r="H145" s="490"/>
      <c r="R145" s="473"/>
      <c r="S145" s="473"/>
      <c r="T145" s="473"/>
      <c r="U145" s="473"/>
      <c r="V145" s="473"/>
    </row>
    <row r="146" spans="2:28" x14ac:dyDescent="0.25">
      <c r="B146" s="70" t="s">
        <v>892</v>
      </c>
      <c r="C146" s="490"/>
      <c r="D146" s="490"/>
      <c r="E146" s="490"/>
      <c r="F146" s="490"/>
      <c r="G146" s="490"/>
      <c r="H146" s="490"/>
    </row>
    <row r="147" spans="2:28" ht="15.75" thickBot="1" x14ac:dyDescent="0.3">
      <c r="B147" s="768"/>
      <c r="C147" s="977" t="s">
        <v>560</v>
      </c>
      <c r="D147" s="981"/>
      <c r="E147" s="977" t="s">
        <v>561</v>
      </c>
      <c r="F147" s="978"/>
      <c r="G147" s="490"/>
      <c r="H147" s="490"/>
    </row>
    <row r="148" spans="2:28" s="490" customFormat="1" ht="15.75" thickBot="1" x14ac:dyDescent="0.3">
      <c r="B148" s="769"/>
      <c r="C148" s="222" t="s">
        <v>29</v>
      </c>
      <c r="D148" s="222" t="s">
        <v>358</v>
      </c>
      <c r="E148" s="222" t="s">
        <v>29</v>
      </c>
      <c r="F148" s="253" t="s">
        <v>358</v>
      </c>
      <c r="Q148"/>
      <c r="R148"/>
      <c r="S148"/>
      <c r="T148"/>
      <c r="U148"/>
      <c r="V148"/>
      <c r="W148"/>
      <c r="X148"/>
      <c r="Y148"/>
      <c r="Z148"/>
      <c r="AA148"/>
      <c r="AB148"/>
    </row>
    <row r="149" spans="2:28" ht="15.75" thickBot="1" x14ac:dyDescent="0.3">
      <c r="B149" s="166" t="s">
        <v>570</v>
      </c>
      <c r="C149" s="248">
        <v>30736</v>
      </c>
      <c r="D149" s="224">
        <v>0.98</v>
      </c>
      <c r="E149" s="248">
        <v>15943</v>
      </c>
      <c r="F149" s="259">
        <v>0.96</v>
      </c>
      <c r="G149" s="490"/>
      <c r="H149" s="490"/>
      <c r="Q149" s="490"/>
      <c r="R149" s="490"/>
      <c r="S149" s="490"/>
      <c r="T149" s="490"/>
      <c r="U149" s="490"/>
      <c r="V149" s="490"/>
      <c r="W149" s="490"/>
      <c r="X149" s="490"/>
      <c r="Y149" s="490"/>
      <c r="Z149" s="490"/>
      <c r="AA149" s="490"/>
      <c r="AB149" s="490"/>
    </row>
    <row r="150" spans="2:28" ht="16.5" customHeight="1" thickBot="1" x14ac:dyDescent="0.3">
      <c r="B150" s="166" t="s">
        <v>571</v>
      </c>
      <c r="C150" s="248">
        <v>608</v>
      </c>
      <c r="D150" s="224">
        <v>0.02</v>
      </c>
      <c r="E150" s="248">
        <v>650</v>
      </c>
      <c r="F150" s="259">
        <v>0.04</v>
      </c>
      <c r="G150" s="490"/>
      <c r="H150" s="490"/>
    </row>
    <row r="151" spans="2:28" ht="16.5" customHeight="1" x14ac:dyDescent="0.25">
      <c r="B151" s="255" t="s">
        <v>168</v>
      </c>
      <c r="C151" s="256">
        <v>31344</v>
      </c>
      <c r="D151" s="257">
        <v>1</v>
      </c>
      <c r="E151" s="256">
        <v>16593</v>
      </c>
      <c r="F151" s="258">
        <v>1</v>
      </c>
      <c r="G151" s="490"/>
      <c r="H151" s="490"/>
    </row>
    <row r="152" spans="2:28" x14ac:dyDescent="0.25">
      <c r="B152" s="490"/>
      <c r="C152" s="490"/>
      <c r="D152" s="490"/>
      <c r="E152" s="490"/>
      <c r="F152" s="490"/>
      <c r="G152" s="490"/>
      <c r="H152" s="490"/>
      <c r="Q152" s="473"/>
      <c r="R152" s="473"/>
      <c r="S152" s="473"/>
      <c r="T152" s="473"/>
      <c r="U152" s="473"/>
      <c r="V152" s="473"/>
      <c r="W152" s="473"/>
    </row>
    <row r="153" spans="2:28" x14ac:dyDescent="0.25">
      <c r="B153" s="70" t="s">
        <v>893</v>
      </c>
      <c r="C153" s="490"/>
      <c r="D153" s="490"/>
      <c r="E153" s="490"/>
      <c r="F153" s="490"/>
      <c r="G153" s="490"/>
      <c r="H153" s="490"/>
    </row>
    <row r="154" spans="2:28" ht="15.75" thickBot="1" x14ac:dyDescent="0.3">
      <c r="B154" s="980" t="s">
        <v>572</v>
      </c>
      <c r="C154" s="977" t="s">
        <v>560</v>
      </c>
      <c r="D154" s="981"/>
      <c r="E154" s="991" t="s">
        <v>561</v>
      </c>
      <c r="F154" s="986"/>
      <c r="G154" s="490"/>
      <c r="H154" s="490"/>
    </row>
    <row r="155" spans="2:28" ht="15.75" thickBot="1" x14ac:dyDescent="0.3">
      <c r="B155" s="981"/>
      <c r="C155" s="222" t="s">
        <v>29</v>
      </c>
      <c r="D155" s="222" t="s">
        <v>358</v>
      </c>
      <c r="E155" s="222" t="s">
        <v>29</v>
      </c>
      <c r="F155" s="253" t="s">
        <v>358</v>
      </c>
      <c r="G155" s="490"/>
      <c r="H155" s="490"/>
      <c r="Q155" s="333"/>
      <c r="R155" s="90"/>
    </row>
    <row r="156" spans="2:28" ht="15.75" thickBot="1" x14ac:dyDescent="0.3">
      <c r="B156" s="166" t="s">
        <v>573</v>
      </c>
      <c r="C156" s="248">
        <v>9658</v>
      </c>
      <c r="D156" s="224">
        <v>0.35</v>
      </c>
      <c r="E156" s="248">
        <v>1351</v>
      </c>
      <c r="F156" s="259">
        <v>0.11</v>
      </c>
      <c r="G156" s="490"/>
      <c r="H156" s="490"/>
      <c r="R156" s="90"/>
    </row>
    <row r="157" spans="2:28" ht="30.75" thickBot="1" x14ac:dyDescent="0.3">
      <c r="B157" s="166" t="s">
        <v>574</v>
      </c>
      <c r="C157" s="248">
        <v>8645</v>
      </c>
      <c r="D157" s="224">
        <v>0.313</v>
      </c>
      <c r="E157" s="248">
        <v>5695</v>
      </c>
      <c r="F157" s="259">
        <v>0.46500000000000002</v>
      </c>
      <c r="G157" s="490"/>
      <c r="H157" s="490"/>
    </row>
    <row r="158" spans="2:28" ht="33" customHeight="1" thickBot="1" x14ac:dyDescent="0.3">
      <c r="B158" s="166" t="s">
        <v>575</v>
      </c>
      <c r="C158" s="248">
        <v>4803</v>
      </c>
      <c r="D158" s="224">
        <v>0.17399999999999999</v>
      </c>
      <c r="E158" s="248">
        <v>3535</v>
      </c>
      <c r="F158" s="259">
        <v>0.28899999999999998</v>
      </c>
      <c r="G158" s="490"/>
      <c r="H158" s="490"/>
      <c r="R158" s="90"/>
    </row>
    <row r="159" spans="2:28" ht="16.5" customHeight="1" thickBot="1" x14ac:dyDescent="0.3">
      <c r="B159" s="166" t="s">
        <v>576</v>
      </c>
      <c r="C159" s="248">
        <v>1399</v>
      </c>
      <c r="D159" s="224">
        <v>5.0999999999999997E-2</v>
      </c>
      <c r="E159" s="248">
        <v>115</v>
      </c>
      <c r="F159" s="259">
        <v>1.9E-2</v>
      </c>
      <c r="G159" s="490"/>
      <c r="H159" s="490"/>
    </row>
    <row r="160" spans="2:28" ht="15.75" thickBot="1" x14ac:dyDescent="0.3">
      <c r="B160" s="166" t="s">
        <v>577</v>
      </c>
      <c r="C160" s="248">
        <v>450</v>
      </c>
      <c r="D160" s="224">
        <v>0.02</v>
      </c>
      <c r="E160" s="248">
        <v>256</v>
      </c>
      <c r="F160" s="259">
        <v>2.1000000000000001E-2</v>
      </c>
      <c r="G160" s="490"/>
      <c r="H160" s="490"/>
    </row>
    <row r="161" spans="2:22" ht="15.75" thickBot="1" x14ac:dyDescent="0.3">
      <c r="B161" s="166" t="s">
        <v>578</v>
      </c>
      <c r="C161" s="248">
        <v>194</v>
      </c>
      <c r="D161" s="224">
        <v>1.2E-2</v>
      </c>
      <c r="E161" s="248">
        <v>45</v>
      </c>
      <c r="F161" s="259">
        <v>4.0000000000000001E-3</v>
      </c>
      <c r="G161" s="490"/>
      <c r="H161" s="490"/>
      <c r="Q161" s="473"/>
      <c r="R161" s="473"/>
      <c r="S161" s="473"/>
      <c r="T161" s="473"/>
      <c r="U161" s="473"/>
      <c r="V161" s="473"/>
    </row>
    <row r="162" spans="2:22" ht="15.75" thickBot="1" x14ac:dyDescent="0.3">
      <c r="B162" s="166" t="s">
        <v>195</v>
      </c>
      <c r="C162" s="248">
        <v>2480</v>
      </c>
      <c r="D162" s="224">
        <v>0.09</v>
      </c>
      <c r="E162" s="248">
        <v>1253</v>
      </c>
      <c r="F162" s="259">
        <v>0.10199999999999999</v>
      </c>
      <c r="G162" s="490"/>
      <c r="H162" s="490"/>
    </row>
    <row r="163" spans="2:22" x14ac:dyDescent="0.25">
      <c r="B163" s="255" t="s">
        <v>168</v>
      </c>
      <c r="C163" s="256">
        <v>27629</v>
      </c>
      <c r="D163" s="257">
        <v>1</v>
      </c>
      <c r="E163" s="256">
        <v>12250</v>
      </c>
      <c r="F163" s="258">
        <v>1</v>
      </c>
      <c r="G163" s="490"/>
      <c r="H163" s="490"/>
    </row>
    <row r="164" spans="2:22" x14ac:dyDescent="0.25">
      <c r="B164" s="813" t="s">
        <v>584</v>
      </c>
      <c r="C164" s="490"/>
      <c r="D164" s="490"/>
      <c r="E164" s="490"/>
      <c r="F164" s="490"/>
      <c r="G164" s="490"/>
      <c r="H164" s="490"/>
      <c r="R164" s="90"/>
    </row>
    <row r="165" spans="2:22" x14ac:dyDescent="0.25">
      <c r="B165" s="490"/>
      <c r="C165" s="490"/>
      <c r="D165" s="490"/>
      <c r="E165" s="490"/>
      <c r="F165" s="490"/>
      <c r="G165" s="490"/>
      <c r="H165" s="490"/>
    </row>
    <row r="166" spans="2:22" ht="31.5" customHeight="1" x14ac:dyDescent="0.25">
      <c r="B166" s="70" t="s">
        <v>894</v>
      </c>
      <c r="C166" s="490"/>
      <c r="D166" s="490"/>
      <c r="E166" s="490"/>
      <c r="F166" s="490"/>
      <c r="G166" s="490"/>
      <c r="H166" s="490"/>
    </row>
    <row r="167" spans="2:22" ht="15" customHeight="1" thickBot="1" x14ac:dyDescent="0.3">
      <c r="B167" s="768"/>
      <c r="C167" s="977" t="s">
        <v>560</v>
      </c>
      <c r="D167" s="981"/>
      <c r="E167" s="977" t="s">
        <v>561</v>
      </c>
      <c r="F167" s="978"/>
      <c r="G167" s="211"/>
      <c r="H167" s="490"/>
    </row>
    <row r="168" spans="2:22" ht="15.75" thickBot="1" x14ac:dyDescent="0.3">
      <c r="B168" s="769"/>
      <c r="C168" s="222" t="s">
        <v>29</v>
      </c>
      <c r="D168" s="222" t="s">
        <v>358</v>
      </c>
      <c r="E168" s="222" t="s">
        <v>29</v>
      </c>
      <c r="F168" s="253" t="s">
        <v>358</v>
      </c>
      <c r="G168" s="211"/>
      <c r="H168" s="490"/>
    </row>
    <row r="169" spans="2:22" ht="15.75" thickBot="1" x14ac:dyDescent="0.3">
      <c r="B169" s="166" t="s">
        <v>570</v>
      </c>
      <c r="C169" s="248">
        <v>5528</v>
      </c>
      <c r="D169" s="224">
        <v>0.28999999999999998</v>
      </c>
      <c r="E169" s="248">
        <v>1151</v>
      </c>
      <c r="F169" s="259">
        <v>0.17</v>
      </c>
      <c r="G169" s="211"/>
      <c r="H169" s="490"/>
    </row>
    <row r="170" spans="2:22" ht="15.75" thickBot="1" x14ac:dyDescent="0.3">
      <c r="B170" s="166" t="s">
        <v>571</v>
      </c>
      <c r="C170" s="248">
        <v>13580</v>
      </c>
      <c r="D170" s="224">
        <v>0.71</v>
      </c>
      <c r="E170" s="248">
        <v>5742</v>
      </c>
      <c r="F170" s="259">
        <v>0.83</v>
      </c>
      <c r="G170" s="211"/>
      <c r="H170" s="490"/>
    </row>
    <row r="171" spans="2:22" ht="32.25" customHeight="1" x14ac:dyDescent="0.25">
      <c r="B171" s="255" t="s">
        <v>168</v>
      </c>
      <c r="C171" s="256">
        <v>19108</v>
      </c>
      <c r="D171" s="257">
        <v>1</v>
      </c>
      <c r="E171" s="256">
        <v>6983</v>
      </c>
      <c r="F171" s="258">
        <v>1</v>
      </c>
      <c r="G171" s="211"/>
      <c r="H171" s="490"/>
    </row>
    <row r="172" spans="2:22" x14ac:dyDescent="0.25">
      <c r="B172" s="813" t="s">
        <v>584</v>
      </c>
      <c r="C172" s="490"/>
      <c r="D172" s="490"/>
      <c r="E172" s="490"/>
      <c r="F172" s="490"/>
      <c r="G172" s="490"/>
      <c r="H172" s="490"/>
    </row>
    <row r="173" spans="2:22" x14ac:dyDescent="0.25">
      <c r="B173" s="490"/>
      <c r="C173" s="490"/>
      <c r="D173" s="490"/>
      <c r="E173" s="490"/>
      <c r="F173" s="490"/>
      <c r="G173" s="490"/>
      <c r="H173" s="220"/>
    </row>
    <row r="174" spans="2:22" x14ac:dyDescent="0.25">
      <c r="B174" s="70" t="s">
        <v>895</v>
      </c>
      <c r="C174" s="490"/>
      <c r="D174" s="490"/>
      <c r="E174" s="490"/>
      <c r="F174" s="490"/>
      <c r="G174" s="490"/>
      <c r="H174" s="490"/>
    </row>
    <row r="175" spans="2:22" ht="15.75" thickBot="1" x14ac:dyDescent="0.3">
      <c r="B175" s="768"/>
      <c r="C175" s="977" t="s">
        <v>585</v>
      </c>
      <c r="D175" s="981"/>
      <c r="E175" s="977" t="s">
        <v>586</v>
      </c>
      <c r="F175" s="978"/>
      <c r="G175" s="490"/>
      <c r="H175" s="490"/>
    </row>
    <row r="176" spans="2:22" ht="15.75" thickBot="1" x14ac:dyDescent="0.3">
      <c r="B176" s="769"/>
      <c r="C176" s="222" t="s">
        <v>29</v>
      </c>
      <c r="D176" s="222" t="s">
        <v>358</v>
      </c>
      <c r="E176" s="222" t="s">
        <v>29</v>
      </c>
      <c r="F176" s="253" t="s">
        <v>358</v>
      </c>
      <c r="G176" s="490"/>
      <c r="H176" s="490"/>
    </row>
    <row r="177" spans="1:8" ht="15.75" thickBot="1" x14ac:dyDescent="0.3">
      <c r="A177" s="477"/>
      <c r="B177" s="166" t="s">
        <v>587</v>
      </c>
      <c r="C177" s="248">
        <v>13186</v>
      </c>
      <c r="D177" s="224">
        <v>0.69</v>
      </c>
      <c r="E177" s="248">
        <v>4478</v>
      </c>
      <c r="F177" s="259">
        <v>0.65</v>
      </c>
      <c r="G177" s="490"/>
      <c r="H177" s="490"/>
    </row>
    <row r="178" spans="1:8" ht="15.75" thickBot="1" x14ac:dyDescent="0.3">
      <c r="B178" s="166" t="s">
        <v>6</v>
      </c>
      <c r="C178" s="248">
        <v>5910</v>
      </c>
      <c r="D178" s="224">
        <v>0.309</v>
      </c>
      <c r="E178" s="248">
        <v>2411</v>
      </c>
      <c r="F178" s="259">
        <v>0.35</v>
      </c>
      <c r="G178" s="490"/>
      <c r="H178" s="490"/>
    </row>
    <row r="179" spans="1:8" ht="15.75" thickBot="1" x14ac:dyDescent="0.3">
      <c r="B179" s="166" t="s">
        <v>588</v>
      </c>
      <c r="C179" s="248">
        <v>12</v>
      </c>
      <c r="D179" s="224">
        <v>5.9999999999999995E-4</v>
      </c>
      <c r="E179" s="248">
        <v>4</v>
      </c>
      <c r="F179" s="259">
        <v>5.9999999999999995E-4</v>
      </c>
      <c r="G179" s="490"/>
      <c r="H179" s="490"/>
    </row>
    <row r="180" spans="1:8" ht="15.75" customHeight="1" x14ac:dyDescent="0.25">
      <c r="B180" s="255" t="s">
        <v>168</v>
      </c>
      <c r="C180" s="256">
        <v>19108</v>
      </c>
      <c r="D180" s="257">
        <v>1</v>
      </c>
      <c r="E180" s="256">
        <v>5196</v>
      </c>
      <c r="F180" s="258">
        <v>1</v>
      </c>
      <c r="G180" s="490"/>
      <c r="H180" s="490"/>
    </row>
    <row r="181" spans="1:8" ht="15.75" customHeight="1" x14ac:dyDescent="0.25">
      <c r="B181" s="813" t="s">
        <v>584</v>
      </c>
      <c r="C181" s="490"/>
      <c r="D181" s="490"/>
      <c r="E181" s="490"/>
      <c r="F181" s="490"/>
      <c r="G181" s="490"/>
      <c r="H181" s="490"/>
    </row>
    <row r="182" spans="1:8" ht="16.5" customHeight="1" x14ac:dyDescent="0.25">
      <c r="B182" s="490"/>
      <c r="C182" s="490"/>
      <c r="D182" s="490"/>
      <c r="E182" s="490"/>
      <c r="F182" s="490"/>
      <c r="G182" s="490"/>
      <c r="H182" s="490"/>
    </row>
    <row r="183" spans="1:8" x14ac:dyDescent="0.25">
      <c r="B183" s="70" t="s">
        <v>896</v>
      </c>
      <c r="C183" s="490"/>
      <c r="D183" s="490"/>
      <c r="E183" s="490"/>
      <c r="F183" s="490"/>
      <c r="G183" s="218"/>
      <c r="H183" s="490"/>
    </row>
    <row r="184" spans="1:8" ht="15.75" thickBot="1" x14ac:dyDescent="0.3">
      <c r="B184" s="769"/>
      <c r="C184" s="765" t="s">
        <v>560</v>
      </c>
      <c r="D184" s="765" t="s">
        <v>561</v>
      </c>
      <c r="E184" s="490"/>
      <c r="F184" s="490"/>
      <c r="G184" s="490"/>
      <c r="H184" s="490"/>
    </row>
    <row r="185" spans="1:8" ht="15.75" thickBot="1" x14ac:dyDescent="0.3">
      <c r="B185" s="166" t="s">
        <v>5</v>
      </c>
      <c r="C185" s="248">
        <v>62</v>
      </c>
      <c r="D185" s="250">
        <v>62</v>
      </c>
      <c r="E185" s="490"/>
      <c r="F185" s="490"/>
      <c r="G185" s="490"/>
      <c r="H185" s="490"/>
    </row>
    <row r="186" spans="1:8" ht="15.75" thickBot="1" x14ac:dyDescent="0.3">
      <c r="B186" s="166" t="s">
        <v>6</v>
      </c>
      <c r="C186" s="248">
        <v>66</v>
      </c>
      <c r="D186" s="250">
        <v>64</v>
      </c>
      <c r="E186" s="490"/>
      <c r="F186" s="490"/>
      <c r="G186" s="490"/>
      <c r="H186" s="490"/>
    </row>
    <row r="187" spans="1:8" ht="15.75" customHeight="1" thickBot="1" x14ac:dyDescent="0.3">
      <c r="B187" s="166" t="s">
        <v>588</v>
      </c>
      <c r="C187" s="248">
        <v>55</v>
      </c>
      <c r="D187" s="250">
        <v>56</v>
      </c>
      <c r="E187" s="490"/>
      <c r="F187" s="490"/>
      <c r="G187" s="490"/>
      <c r="H187" s="490"/>
    </row>
    <row r="188" spans="1:8" x14ac:dyDescent="0.25">
      <c r="B188" s="255" t="s">
        <v>168</v>
      </c>
      <c r="C188" s="256">
        <v>63</v>
      </c>
      <c r="D188" s="260">
        <v>62</v>
      </c>
      <c r="E188" s="490"/>
      <c r="F188" s="490"/>
      <c r="G188" s="490"/>
      <c r="H188" s="490"/>
    </row>
    <row r="189" spans="1:8" x14ac:dyDescent="0.25">
      <c r="B189" s="490"/>
      <c r="C189" s="490"/>
      <c r="D189" s="490"/>
      <c r="E189" s="490"/>
      <c r="F189" s="490"/>
      <c r="G189" s="490"/>
      <c r="H189" s="490"/>
    </row>
    <row r="190" spans="1:8" ht="18" customHeight="1" x14ac:dyDescent="0.25">
      <c r="B190" s="70" t="s">
        <v>1223</v>
      </c>
      <c r="C190" s="490"/>
      <c r="D190" s="490"/>
      <c r="E190" s="490"/>
      <c r="F190" s="490"/>
      <c r="G190" s="490"/>
      <c r="H190" s="490"/>
    </row>
    <row r="191" spans="1:8" ht="15.75" thickBot="1" x14ac:dyDescent="0.3">
      <c r="B191" s="979" t="s">
        <v>600</v>
      </c>
      <c r="C191" s="977" t="s">
        <v>560</v>
      </c>
      <c r="D191" s="981"/>
      <c r="E191" s="977" t="s">
        <v>561</v>
      </c>
      <c r="F191" s="978"/>
      <c r="G191" s="211"/>
      <c r="H191" s="490"/>
    </row>
    <row r="192" spans="1:8" ht="15.75" thickBot="1" x14ac:dyDescent="0.3">
      <c r="B192" s="986"/>
      <c r="C192" s="222" t="s">
        <v>29</v>
      </c>
      <c r="D192" s="222" t="s">
        <v>358</v>
      </c>
      <c r="E192" s="222" t="s">
        <v>29</v>
      </c>
      <c r="F192" s="253" t="s">
        <v>358</v>
      </c>
      <c r="G192" s="211"/>
      <c r="H192" s="490"/>
    </row>
    <row r="193" spans="2:24" ht="15.75" thickBot="1" x14ac:dyDescent="0.3">
      <c r="B193" s="166" t="s">
        <v>601</v>
      </c>
      <c r="C193" s="248">
        <v>3371</v>
      </c>
      <c r="D193" s="224">
        <v>0.17</v>
      </c>
      <c r="E193" s="248">
        <v>546</v>
      </c>
      <c r="F193" s="259">
        <v>0.08</v>
      </c>
      <c r="G193" s="211"/>
      <c r="H193" s="490"/>
    </row>
    <row r="194" spans="2:24" ht="15.75" thickBot="1" x14ac:dyDescent="0.3">
      <c r="B194" s="166" t="s">
        <v>602</v>
      </c>
      <c r="C194" s="248">
        <v>2852</v>
      </c>
      <c r="D194" s="224">
        <v>0.15</v>
      </c>
      <c r="E194" s="248">
        <v>671</v>
      </c>
      <c r="F194" s="259">
        <v>0.1</v>
      </c>
      <c r="G194" s="211"/>
      <c r="H194" s="490"/>
      <c r="Q194" s="476"/>
      <c r="R194" s="476"/>
      <c r="S194" s="476"/>
      <c r="T194" s="476"/>
      <c r="U194" s="476"/>
      <c r="V194" s="476"/>
      <c r="W194" s="476"/>
      <c r="X194" s="473"/>
    </row>
    <row r="195" spans="2:24" ht="15.75" thickBot="1" x14ac:dyDescent="0.3">
      <c r="B195" s="166" t="s">
        <v>603</v>
      </c>
      <c r="C195" s="248">
        <v>3583</v>
      </c>
      <c r="D195" s="224">
        <v>0.19</v>
      </c>
      <c r="E195" s="248">
        <v>1128</v>
      </c>
      <c r="F195" s="259">
        <v>0.16</v>
      </c>
      <c r="G195" s="211"/>
      <c r="H195" s="490"/>
    </row>
    <row r="196" spans="2:24" ht="15.75" thickBot="1" x14ac:dyDescent="0.3">
      <c r="B196" s="166" t="s">
        <v>604</v>
      </c>
      <c r="C196" s="248">
        <v>2673</v>
      </c>
      <c r="D196" s="224">
        <v>0.14000000000000001</v>
      </c>
      <c r="E196" s="248">
        <v>1142</v>
      </c>
      <c r="F196" s="259">
        <v>0.17</v>
      </c>
      <c r="G196" s="211"/>
      <c r="H196" s="490"/>
    </row>
    <row r="197" spans="2:24" ht="15.75" thickBot="1" x14ac:dyDescent="0.3">
      <c r="B197" s="166" t="s">
        <v>605</v>
      </c>
      <c r="C197" s="248">
        <v>6629</v>
      </c>
      <c r="D197" s="224">
        <v>0.35</v>
      </c>
      <c r="E197" s="248">
        <v>3406</v>
      </c>
      <c r="F197" s="259">
        <v>0.49</v>
      </c>
      <c r="G197" s="211"/>
      <c r="H197" s="490"/>
    </row>
    <row r="198" spans="2:24" x14ac:dyDescent="0.25">
      <c r="B198" s="255" t="s">
        <v>168</v>
      </c>
      <c r="C198" s="256">
        <v>19108</v>
      </c>
      <c r="D198" s="257">
        <v>1</v>
      </c>
      <c r="E198" s="256">
        <v>6893</v>
      </c>
      <c r="F198" s="258">
        <v>1</v>
      </c>
      <c r="G198" s="211"/>
      <c r="H198" s="490"/>
    </row>
    <row r="199" spans="2:24" x14ac:dyDescent="0.25">
      <c r="B199" s="813" t="s">
        <v>584</v>
      </c>
      <c r="C199" s="490"/>
      <c r="D199" s="490"/>
      <c r="E199" s="490"/>
      <c r="F199" s="490"/>
      <c r="G199" s="490"/>
      <c r="H199" s="490"/>
    </row>
    <row r="200" spans="2:24" ht="12.75" customHeight="1" x14ac:dyDescent="0.25">
      <c r="B200" s="218"/>
      <c r="C200" s="490"/>
      <c r="D200" s="490"/>
      <c r="E200" s="490"/>
      <c r="F200" s="490"/>
      <c r="G200" s="490"/>
      <c r="H200" s="490"/>
    </row>
    <row r="201" spans="2:24" x14ac:dyDescent="0.25">
      <c r="B201" s="70" t="s">
        <v>1005</v>
      </c>
      <c r="C201" s="490"/>
      <c r="D201" s="490"/>
      <c r="E201" s="490"/>
      <c r="F201" s="490"/>
      <c r="G201" s="490"/>
      <c r="H201" s="218"/>
    </row>
    <row r="202" spans="2:24" ht="15.75" thickBot="1" x14ac:dyDescent="0.3">
      <c r="B202" s="768"/>
      <c r="C202" s="977" t="s">
        <v>560</v>
      </c>
      <c r="D202" s="981"/>
      <c r="E202" s="977" t="s">
        <v>561</v>
      </c>
      <c r="F202" s="978"/>
      <c r="G202" s="490"/>
      <c r="H202" s="490"/>
    </row>
    <row r="203" spans="2:24" ht="15.75" thickBot="1" x14ac:dyDescent="0.3">
      <c r="B203" s="769"/>
      <c r="C203" s="222" t="s">
        <v>29</v>
      </c>
      <c r="D203" s="222" t="s">
        <v>358</v>
      </c>
      <c r="E203" s="222" t="s">
        <v>29</v>
      </c>
      <c r="F203" s="253" t="s">
        <v>358</v>
      </c>
      <c r="G203" s="490"/>
      <c r="H203" s="490"/>
    </row>
    <row r="204" spans="2:24" ht="15.75" thickBot="1" x14ac:dyDescent="0.3">
      <c r="B204" s="166" t="s">
        <v>611</v>
      </c>
      <c r="C204" s="248">
        <v>23658</v>
      </c>
      <c r="D204" s="224">
        <v>0.75</v>
      </c>
      <c r="E204" s="248">
        <v>14316</v>
      </c>
      <c r="F204" s="259">
        <v>0.86</v>
      </c>
      <c r="G204" s="490"/>
      <c r="H204" s="490"/>
    </row>
    <row r="205" spans="2:24" ht="30.75" thickBot="1" x14ac:dyDescent="0.3">
      <c r="B205" s="166" t="s">
        <v>612</v>
      </c>
      <c r="C205" s="248">
        <v>364</v>
      </c>
      <c r="D205" s="224">
        <v>0.01</v>
      </c>
      <c r="E205" s="248">
        <v>357</v>
      </c>
      <c r="F205" s="259">
        <v>0.02</v>
      </c>
      <c r="G205" s="490"/>
      <c r="H205" s="490"/>
    </row>
    <row r="206" spans="2:24" ht="15.75" thickBot="1" x14ac:dyDescent="0.3">
      <c r="B206" s="166" t="s">
        <v>613</v>
      </c>
      <c r="C206" s="248">
        <v>1707</v>
      </c>
      <c r="D206" s="224">
        <v>0.05</v>
      </c>
      <c r="E206" s="248">
        <v>1065</v>
      </c>
      <c r="F206" s="259">
        <v>0.06</v>
      </c>
      <c r="G206" s="490"/>
      <c r="H206" s="490"/>
    </row>
    <row r="207" spans="2:24" ht="30.75" thickBot="1" x14ac:dyDescent="0.3">
      <c r="B207" s="166" t="s">
        <v>614</v>
      </c>
      <c r="C207" s="248">
        <v>2870</v>
      </c>
      <c r="D207" s="224">
        <v>0.09</v>
      </c>
      <c r="E207" s="248">
        <v>675</v>
      </c>
      <c r="F207" s="259">
        <v>0.04</v>
      </c>
      <c r="G207" s="490"/>
      <c r="H207" s="490"/>
    </row>
    <row r="208" spans="2:24" ht="15" customHeight="1" thickBot="1" x14ac:dyDescent="0.3">
      <c r="B208" s="166" t="s">
        <v>615</v>
      </c>
      <c r="C208" s="248">
        <v>690</v>
      </c>
      <c r="D208" s="224">
        <v>0.02</v>
      </c>
      <c r="E208" s="248">
        <v>57</v>
      </c>
      <c r="F208" s="259">
        <v>3.0000000000000001E-3</v>
      </c>
      <c r="G208" s="490"/>
      <c r="H208" s="490"/>
    </row>
    <row r="209" spans="2:24" ht="15.75" customHeight="1" thickBot="1" x14ac:dyDescent="0.3">
      <c r="B209" s="166" t="s">
        <v>616</v>
      </c>
      <c r="C209" s="248">
        <v>1169</v>
      </c>
      <c r="D209" s="224">
        <v>0.04</v>
      </c>
      <c r="E209" s="248">
        <v>104</v>
      </c>
      <c r="F209" s="259">
        <v>0.01</v>
      </c>
      <c r="G209" s="490"/>
      <c r="H209" s="490"/>
    </row>
    <row r="210" spans="2:24" ht="31.5" customHeight="1" thickBot="1" x14ac:dyDescent="0.3">
      <c r="B210" s="166" t="s">
        <v>617</v>
      </c>
      <c r="C210" s="248">
        <v>886</v>
      </c>
      <c r="D210" s="224">
        <v>0.03</v>
      </c>
      <c r="E210" s="248">
        <v>19</v>
      </c>
      <c r="F210" s="259">
        <v>1E-3</v>
      </c>
      <c r="G210" s="490"/>
      <c r="H210" s="490"/>
    </row>
    <row r="211" spans="2:24" x14ac:dyDescent="0.25">
      <c r="B211" s="255" t="s">
        <v>168</v>
      </c>
      <c r="C211" s="256">
        <v>31344</v>
      </c>
      <c r="D211" s="257">
        <v>1</v>
      </c>
      <c r="E211" s="256">
        <v>16593</v>
      </c>
      <c r="F211" s="258">
        <v>1</v>
      </c>
      <c r="G211" s="490"/>
      <c r="H211" s="490"/>
    </row>
    <row r="212" spans="2:24" x14ac:dyDescent="0.25">
      <c r="B212" s="490"/>
      <c r="C212" s="490"/>
      <c r="D212" s="490"/>
      <c r="E212" s="490"/>
      <c r="F212" s="490"/>
      <c r="G212" s="490"/>
      <c r="H212" s="490"/>
    </row>
    <row r="213" spans="2:24" x14ac:dyDescent="0.25">
      <c r="B213" s="70" t="s">
        <v>1006</v>
      </c>
      <c r="C213" s="490"/>
      <c r="D213" s="490"/>
      <c r="E213" s="490"/>
      <c r="F213" s="490"/>
      <c r="G213" s="490"/>
      <c r="H213" s="490"/>
    </row>
    <row r="214" spans="2:24" ht="15.75" thickBot="1" x14ac:dyDescent="0.3">
      <c r="B214" s="768"/>
      <c r="C214" s="977" t="s">
        <v>560</v>
      </c>
      <c r="D214" s="981"/>
      <c r="E214" s="977" t="s">
        <v>561</v>
      </c>
      <c r="F214" s="978"/>
      <c r="G214" s="490"/>
      <c r="H214" s="490"/>
      <c r="Q214" s="476"/>
      <c r="R214" s="473"/>
      <c r="S214" s="473"/>
      <c r="T214" s="473"/>
      <c r="U214" s="473"/>
      <c r="V214" s="473"/>
      <c r="W214" s="473"/>
      <c r="X214" s="473"/>
    </row>
    <row r="215" spans="2:24" ht="15.75" thickBot="1" x14ac:dyDescent="0.3">
      <c r="B215" s="769"/>
      <c r="C215" s="222" t="s">
        <v>29</v>
      </c>
      <c r="D215" s="222" t="s">
        <v>358</v>
      </c>
      <c r="E215" s="222" t="s">
        <v>29</v>
      </c>
      <c r="F215" s="253" t="s">
        <v>358</v>
      </c>
      <c r="G215" s="490"/>
      <c r="H215" s="490"/>
    </row>
    <row r="216" spans="2:24" ht="15.75" thickBot="1" x14ac:dyDescent="0.3">
      <c r="B216" s="166" t="s">
        <v>570</v>
      </c>
      <c r="C216" s="248">
        <v>4541</v>
      </c>
      <c r="D216" s="224">
        <v>0.15</v>
      </c>
      <c r="E216" s="248">
        <v>2171</v>
      </c>
      <c r="F216" s="259">
        <v>0.13</v>
      </c>
      <c r="G216" s="490"/>
      <c r="H216" s="490"/>
    </row>
    <row r="217" spans="2:24" ht="15.75" thickBot="1" x14ac:dyDescent="0.3">
      <c r="B217" s="166" t="s">
        <v>571</v>
      </c>
      <c r="C217" s="248">
        <v>26117</v>
      </c>
      <c r="D217" s="224">
        <v>0.85</v>
      </c>
      <c r="E217" s="248">
        <v>14422</v>
      </c>
      <c r="F217" s="259">
        <v>0.87</v>
      </c>
      <c r="G217" s="490"/>
      <c r="H217" s="490"/>
    </row>
    <row r="218" spans="2:24" x14ac:dyDescent="0.25">
      <c r="B218" s="255" t="s">
        <v>168</v>
      </c>
      <c r="C218" s="256">
        <v>31344</v>
      </c>
      <c r="D218" s="257">
        <v>1</v>
      </c>
      <c r="E218" s="256">
        <v>16593</v>
      </c>
      <c r="F218" s="258">
        <v>1</v>
      </c>
      <c r="G218" s="490"/>
      <c r="H218" s="490"/>
    </row>
    <row r="220" spans="2:24" ht="28.5" customHeight="1" x14ac:dyDescent="0.25"/>
    <row r="221" spans="2:24" ht="16.5" customHeight="1" x14ac:dyDescent="0.25"/>
    <row r="226" spans="17:24" x14ac:dyDescent="0.25">
      <c r="Q226" s="476"/>
      <c r="R226" s="476"/>
      <c r="S226" s="476"/>
      <c r="T226" s="476"/>
      <c r="U226" s="476"/>
      <c r="V226" s="476"/>
      <c r="W226" s="476"/>
      <c r="X226" s="476"/>
    </row>
    <row r="233" spans="17:24" ht="33.75" customHeight="1" x14ac:dyDescent="0.25"/>
    <row r="237" spans="17:24" x14ac:dyDescent="0.25">
      <c r="Q237" s="476"/>
      <c r="R237" s="476"/>
      <c r="S237" s="476"/>
      <c r="T237" s="476"/>
      <c r="U237" s="476"/>
      <c r="V237" s="476"/>
      <c r="W237" s="476"/>
      <c r="X237" s="476"/>
    </row>
  </sheetData>
  <mergeCells count="46">
    <mergeCell ref="C202:D202"/>
    <mergeCell ref="E202:F202"/>
    <mergeCell ref="C214:D214"/>
    <mergeCell ref="E214:F214"/>
    <mergeCell ref="C175:D175"/>
    <mergeCell ref="E175:F175"/>
    <mergeCell ref="B191:B192"/>
    <mergeCell ref="C191:D191"/>
    <mergeCell ref="E191:F191"/>
    <mergeCell ref="B154:B155"/>
    <mergeCell ref="C154:D154"/>
    <mergeCell ref="E154:F154"/>
    <mergeCell ref="C167:D167"/>
    <mergeCell ref="E167:F167"/>
    <mergeCell ref="C133:D133"/>
    <mergeCell ref="E133:F133"/>
    <mergeCell ref="C140:D140"/>
    <mergeCell ref="E140:F140"/>
    <mergeCell ref="C147:D147"/>
    <mergeCell ref="E147:F147"/>
    <mergeCell ref="B88:B89"/>
    <mergeCell ref="C88:D88"/>
    <mergeCell ref="E88:F88"/>
    <mergeCell ref="B103:C103"/>
    <mergeCell ref="B123:B124"/>
    <mergeCell ref="B46:F50"/>
    <mergeCell ref="B67:B68"/>
    <mergeCell ref="C67:C68"/>
    <mergeCell ref="B77:F77"/>
    <mergeCell ref="C78:D78"/>
    <mergeCell ref="E78:F78"/>
    <mergeCell ref="B24:C24"/>
    <mergeCell ref="C30:D30"/>
    <mergeCell ref="E30:F30"/>
    <mergeCell ref="B40:B41"/>
    <mergeCell ref="C40:D40"/>
    <mergeCell ref="E40:F40"/>
    <mergeCell ref="I14:K14"/>
    <mergeCell ref="B14:E14"/>
    <mergeCell ref="F14:H14"/>
    <mergeCell ref="B15:B16"/>
    <mergeCell ref="B3:G4"/>
    <mergeCell ref="C8:G8"/>
    <mergeCell ref="C9:G9"/>
    <mergeCell ref="C10:G10"/>
    <mergeCell ref="C11:G1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F716FC-80AC-487A-95F0-48AECD661ED1}">
  <dimension ref="B2:N326"/>
  <sheetViews>
    <sheetView topLeftCell="A96" zoomScaleNormal="100" workbookViewId="0">
      <selection activeCell="J95" sqref="J95"/>
    </sheetView>
  </sheetViews>
  <sheetFormatPr baseColWidth="10" defaultColWidth="11.5703125" defaultRowHeight="15" x14ac:dyDescent="0.25"/>
  <cols>
    <col min="1" max="1" width="3.5703125" style="490" customWidth="1"/>
    <col min="2" max="2" width="15" style="490" customWidth="1"/>
    <col min="3" max="3" width="19" style="490" customWidth="1"/>
    <col min="4" max="4" width="12.5703125" style="490" customWidth="1"/>
    <col min="5" max="5" width="17.85546875" style="490" customWidth="1"/>
    <col min="6" max="6" width="14.5703125" style="490" customWidth="1"/>
    <col min="7" max="7" width="11.5703125" style="490"/>
    <col min="8" max="8" width="15.85546875" style="490" customWidth="1"/>
    <col min="9" max="9" width="16.42578125" style="490" customWidth="1"/>
    <col min="10" max="10" width="14.140625" style="490" customWidth="1"/>
    <col min="11" max="11" width="15.85546875" style="490" customWidth="1"/>
    <col min="12" max="16384" width="11.5703125" style="490"/>
  </cols>
  <sheetData>
    <row r="2" spans="2:13" ht="15.75" x14ac:dyDescent="0.25">
      <c r="B2" s="9" t="s">
        <v>897</v>
      </c>
      <c r="M2" s="1"/>
    </row>
    <row r="3" spans="2:13" ht="39" thickBot="1" x14ac:dyDescent="0.3">
      <c r="B3" s="578" t="s">
        <v>83</v>
      </c>
      <c r="C3" s="288" t="s">
        <v>84</v>
      </c>
      <c r="D3" s="289" t="s">
        <v>625</v>
      </c>
      <c r="E3" s="289" t="s">
        <v>626</v>
      </c>
      <c r="F3" s="297" t="s">
        <v>85</v>
      </c>
      <c r="H3" s="333"/>
    </row>
    <row r="4" spans="2:13" ht="15.75" thickBot="1" x14ac:dyDescent="0.3">
      <c r="B4" s="576">
        <v>2011</v>
      </c>
      <c r="C4" s="158">
        <v>2875618105.9974999</v>
      </c>
      <c r="D4" s="159">
        <v>1186262303.1000001</v>
      </c>
      <c r="E4" s="159">
        <v>138862185.95999998</v>
      </c>
      <c r="F4" s="298">
        <v>1550493616.9375</v>
      </c>
      <c r="H4" s="6"/>
    </row>
    <row r="5" spans="2:13" ht="15.75" thickBot="1" x14ac:dyDescent="0.3">
      <c r="B5" s="576">
        <v>2012</v>
      </c>
      <c r="C5" s="145">
        <v>3041700929.1273866</v>
      </c>
      <c r="D5" s="146">
        <v>1232914454.4500003</v>
      </c>
      <c r="E5" s="146">
        <v>144473038.65625012</v>
      </c>
      <c r="F5" s="299">
        <v>1664313436.0211375</v>
      </c>
      <c r="H5" s="6"/>
    </row>
    <row r="6" spans="2:13" ht="15.75" thickBot="1" x14ac:dyDescent="0.3">
      <c r="B6" s="576">
        <v>2013</v>
      </c>
      <c r="C6" s="145">
        <v>3142937189.4735723</v>
      </c>
      <c r="D6" s="146">
        <v>1264239597.4800003</v>
      </c>
      <c r="E6" s="146">
        <v>172853760.99098644</v>
      </c>
      <c r="F6" s="299">
        <v>1705843831.0025899</v>
      </c>
      <c r="H6" s="6"/>
    </row>
    <row r="7" spans="2:13" ht="15.75" thickBot="1" x14ac:dyDescent="0.3">
      <c r="B7" s="576">
        <v>2014</v>
      </c>
      <c r="C7" s="145">
        <v>3312591942.7199931</v>
      </c>
      <c r="D7" s="146">
        <v>1287834814.5568895</v>
      </c>
      <c r="E7" s="146">
        <v>160099555.30377695</v>
      </c>
      <c r="F7" s="299">
        <v>1864657572.8593266</v>
      </c>
      <c r="H7" s="6"/>
    </row>
    <row r="8" spans="2:13" ht="15.75" thickBot="1" x14ac:dyDescent="0.3">
      <c r="B8" s="576">
        <v>2015</v>
      </c>
      <c r="C8" s="145">
        <v>3383828006.6620803</v>
      </c>
      <c r="D8" s="146">
        <v>1294091223.4499865</v>
      </c>
      <c r="E8" s="146">
        <v>169830630.35510832</v>
      </c>
      <c r="F8" s="299">
        <v>1919906152.8569856</v>
      </c>
      <c r="H8" s="6"/>
    </row>
    <row r="9" spans="2:13" ht="15.75" thickBot="1" x14ac:dyDescent="0.3">
      <c r="B9" s="576">
        <v>2016</v>
      </c>
      <c r="C9" s="145">
        <v>3484195536.9795127</v>
      </c>
      <c r="D9" s="146">
        <v>1361155730.0954559</v>
      </c>
      <c r="E9" s="146">
        <v>178541769.8450824</v>
      </c>
      <c r="F9" s="299">
        <v>1944498037.0389745</v>
      </c>
      <c r="H9" s="6"/>
    </row>
    <row r="10" spans="2:13" ht="15.75" thickBot="1" x14ac:dyDescent="0.3">
      <c r="B10" s="300">
        <v>2017</v>
      </c>
      <c r="C10" s="145">
        <v>3529054562.2422729</v>
      </c>
      <c r="D10" s="146">
        <v>1368107046.0300019</v>
      </c>
      <c r="E10" s="146">
        <v>170114158.7511923</v>
      </c>
      <c r="F10" s="299">
        <v>1990833357.4610794</v>
      </c>
      <c r="H10" s="6"/>
    </row>
    <row r="11" spans="2:13" ht="15.75" thickBot="1" x14ac:dyDescent="0.3">
      <c r="B11" s="576">
        <v>2018</v>
      </c>
      <c r="C11" s="145">
        <v>3913907954.8353419</v>
      </c>
      <c r="D11" s="146">
        <v>1417433257.2799997</v>
      </c>
      <c r="E11" s="146">
        <v>184060660.41064516</v>
      </c>
      <c r="F11" s="299">
        <v>2312414037.1446967</v>
      </c>
      <c r="H11" s="6"/>
    </row>
    <row r="12" spans="2:13" ht="15.75" thickBot="1" x14ac:dyDescent="0.3">
      <c r="B12" s="576">
        <v>2019</v>
      </c>
      <c r="C12" s="145">
        <v>4191649558.4344544</v>
      </c>
      <c r="D12" s="146">
        <v>1519083699.6199999</v>
      </c>
      <c r="E12" s="146">
        <v>189173634.93000001</v>
      </c>
      <c r="F12" s="299">
        <v>2483392223.8844538</v>
      </c>
      <c r="H12" s="6"/>
    </row>
    <row r="13" spans="2:13" ht="15.75" thickBot="1" x14ac:dyDescent="0.3">
      <c r="B13" s="576">
        <v>2020</v>
      </c>
      <c r="C13" s="145">
        <v>4354347439.7108984</v>
      </c>
      <c r="D13" s="146">
        <v>1517305465.3000004</v>
      </c>
      <c r="E13" s="146">
        <v>194560050.70879999</v>
      </c>
      <c r="F13" s="299">
        <v>2642481923.7020974</v>
      </c>
      <c r="H13" s="6"/>
    </row>
    <row r="14" spans="2:13" ht="15.75" thickBot="1" x14ac:dyDescent="0.3">
      <c r="B14" s="576">
        <v>2021</v>
      </c>
      <c r="C14" s="145">
        <v>4446031079.8407555</v>
      </c>
      <c r="D14" s="146">
        <v>1541380671.4300001</v>
      </c>
      <c r="E14" s="146">
        <v>198583003.47743621</v>
      </c>
      <c r="F14" s="299">
        <v>2706067404.9333196</v>
      </c>
      <c r="H14" s="6"/>
    </row>
    <row r="15" spans="2:13" ht="15.75" thickBot="1" x14ac:dyDescent="0.3">
      <c r="B15" s="576">
        <v>2022</v>
      </c>
      <c r="C15" s="145">
        <v>4646625461.8860788</v>
      </c>
      <c r="D15" s="146">
        <v>1582386721.4618182</v>
      </c>
      <c r="E15" s="146">
        <v>224384812.31818184</v>
      </c>
      <c r="F15" s="299">
        <v>2839853928.1060796</v>
      </c>
      <c r="H15" s="6"/>
    </row>
    <row r="16" spans="2:13" ht="15.75" thickBot="1" x14ac:dyDescent="0.3">
      <c r="B16" s="576">
        <v>2023</v>
      </c>
      <c r="C16" s="145">
        <v>5178405356.1656857</v>
      </c>
      <c r="D16" s="146">
        <v>1715424305.7977991</v>
      </c>
      <c r="E16" s="146">
        <v>244174624.13182911</v>
      </c>
      <c r="F16" s="299">
        <v>3218806426.2360582</v>
      </c>
      <c r="H16" s="6"/>
    </row>
    <row r="17" spans="2:14" x14ac:dyDescent="0.25">
      <c r="B17" s="575">
        <v>2024</v>
      </c>
      <c r="C17" s="835">
        <v>5744499675.7318039</v>
      </c>
      <c r="D17" s="302">
        <v>1913908982.0000002</v>
      </c>
      <c r="E17" s="302">
        <v>240697808.29847679</v>
      </c>
      <c r="F17" s="834">
        <v>3589892885.4333272</v>
      </c>
      <c r="H17" s="6"/>
    </row>
    <row r="18" spans="2:14" x14ac:dyDescent="0.25">
      <c r="B18" s="815" t="s">
        <v>771</v>
      </c>
    </row>
    <row r="19" spans="2:14" x14ac:dyDescent="0.25">
      <c r="B19" s="815"/>
    </row>
    <row r="20" spans="2:14" ht="18" x14ac:dyDescent="0.25">
      <c r="B20" s="9" t="s">
        <v>898</v>
      </c>
      <c r="I20" s="6"/>
      <c r="J20" s="6"/>
      <c r="M20" s="1"/>
      <c r="N20" s="1"/>
    </row>
    <row r="21" spans="2:14" ht="64.5" thickBot="1" x14ac:dyDescent="0.3">
      <c r="B21" s="576" t="s">
        <v>50</v>
      </c>
      <c r="C21" s="277" t="s">
        <v>51</v>
      </c>
      <c r="D21" s="278" t="s">
        <v>52</v>
      </c>
      <c r="E21" s="278" t="s">
        <v>53</v>
      </c>
      <c r="F21" s="278" t="s">
        <v>54</v>
      </c>
      <c r="G21" s="278" t="s">
        <v>55</v>
      </c>
      <c r="H21" s="277" t="s">
        <v>56</v>
      </c>
      <c r="I21" s="278" t="s">
        <v>57</v>
      </c>
      <c r="J21" s="278" t="s">
        <v>58</v>
      </c>
      <c r="K21" s="279" t="s">
        <v>59</v>
      </c>
    </row>
    <row r="22" spans="2:14" ht="15.75" thickBot="1" x14ac:dyDescent="0.3">
      <c r="B22" s="576" t="s">
        <v>60</v>
      </c>
      <c r="C22" s="106" t="s">
        <v>61</v>
      </c>
      <c r="D22" s="596">
        <v>15393520.392849999</v>
      </c>
      <c r="E22" s="597">
        <v>140149</v>
      </c>
      <c r="F22" s="597">
        <v>19146.001419121712</v>
      </c>
      <c r="G22" s="598">
        <v>12725.921828943958</v>
      </c>
      <c r="H22" s="599">
        <v>855068860.74973941</v>
      </c>
      <c r="I22" s="599">
        <v>150231325.09298372</v>
      </c>
      <c r="J22" s="599">
        <v>89681804.962675631</v>
      </c>
      <c r="K22" s="600">
        <v>615155730.69408</v>
      </c>
    </row>
    <row r="23" spans="2:14" ht="26.25" thickBot="1" x14ac:dyDescent="0.3">
      <c r="B23" s="576" t="s">
        <v>62</v>
      </c>
      <c r="C23" s="106" t="s">
        <v>63</v>
      </c>
      <c r="D23" s="596">
        <v>25367976</v>
      </c>
      <c r="E23" s="597">
        <v>96389</v>
      </c>
      <c r="F23" s="597">
        <v>48909.355908141966</v>
      </c>
      <c r="G23" s="598">
        <v>39130.053346887194</v>
      </c>
      <c r="H23" s="836">
        <v>4698041915.4699993</v>
      </c>
      <c r="I23" s="599">
        <v>1738690869.8502073</v>
      </c>
      <c r="J23" s="599">
        <v>140528812.68000001</v>
      </c>
      <c r="K23" s="837">
        <v>2818822232.9397926</v>
      </c>
    </row>
    <row r="24" spans="2:14" ht="26.25" thickBot="1" x14ac:dyDescent="0.3">
      <c r="B24" s="576" t="s">
        <v>64</v>
      </c>
      <c r="C24" s="106" t="s">
        <v>65</v>
      </c>
      <c r="D24" s="596">
        <v>529362</v>
      </c>
      <c r="E24" s="597">
        <v>10527</v>
      </c>
      <c r="F24" s="597">
        <v>1322.78</v>
      </c>
      <c r="G24" s="598">
        <v>688.57259999999997</v>
      </c>
      <c r="H24" s="599">
        <v>57958427.075000003</v>
      </c>
      <c r="I24" s="599">
        <v>9174215.4399999995</v>
      </c>
      <c r="J24" s="599">
        <v>3017563.5700000003</v>
      </c>
      <c r="K24" s="600">
        <v>45766648.064999998</v>
      </c>
    </row>
    <row r="25" spans="2:14" ht="15.75" thickBot="1" x14ac:dyDescent="0.3">
      <c r="B25" s="576" t="s">
        <v>66</v>
      </c>
      <c r="C25" s="106" t="s">
        <v>63</v>
      </c>
      <c r="D25" s="596">
        <v>302873</v>
      </c>
      <c r="E25" s="597">
        <v>8721</v>
      </c>
      <c r="F25" s="597">
        <v>221.68</v>
      </c>
      <c r="G25" s="598">
        <v>193.97000000000003</v>
      </c>
      <c r="H25" s="599">
        <v>46743035.099999994</v>
      </c>
      <c r="I25" s="599">
        <v>5613935.25</v>
      </c>
      <c r="J25" s="599">
        <v>5328807.97</v>
      </c>
      <c r="K25" s="600">
        <v>35800291.879999995</v>
      </c>
    </row>
    <row r="26" spans="2:14" ht="26.25" thickBot="1" x14ac:dyDescent="0.3">
      <c r="B26" s="576" t="s">
        <v>67</v>
      </c>
      <c r="C26" s="106" t="s">
        <v>68</v>
      </c>
      <c r="D26" s="596">
        <v>3276</v>
      </c>
      <c r="E26" s="597">
        <v>2975</v>
      </c>
      <c r="F26" s="597">
        <v>445.83</v>
      </c>
      <c r="G26" s="598">
        <v>232.89882732732733</v>
      </c>
      <c r="H26" s="599">
        <v>20654448.989999998</v>
      </c>
      <c r="I26" s="599">
        <v>5683928.47979277</v>
      </c>
      <c r="J26" s="599">
        <v>855044.52</v>
      </c>
      <c r="K26" s="600">
        <v>14115475.990207229</v>
      </c>
    </row>
    <row r="27" spans="2:14" ht="26.25" thickBot="1" x14ac:dyDescent="0.3">
      <c r="B27" s="576" t="s">
        <v>69</v>
      </c>
      <c r="C27" s="106" t="s">
        <v>61</v>
      </c>
      <c r="D27" s="596">
        <v>368716.9981131875</v>
      </c>
      <c r="E27" s="597">
        <v>150767</v>
      </c>
      <c r="F27" s="597">
        <v>474.91437779911826</v>
      </c>
      <c r="G27" s="598">
        <v>328.75378451731626</v>
      </c>
      <c r="H27" s="599">
        <v>37735328.425804198</v>
      </c>
      <c r="I27" s="599">
        <v>8632.7900000000009</v>
      </c>
      <c r="J27" s="599">
        <v>504089.12847680342</v>
      </c>
      <c r="K27" s="600">
        <v>37222606.507327393</v>
      </c>
    </row>
    <row r="28" spans="2:14" ht="63.75" x14ac:dyDescent="0.25">
      <c r="B28" s="575" t="s">
        <v>70</v>
      </c>
      <c r="C28" s="281" t="s">
        <v>61</v>
      </c>
      <c r="D28" s="601">
        <v>684645.33</v>
      </c>
      <c r="E28" s="602">
        <v>9967</v>
      </c>
      <c r="F28" s="602">
        <v>699.77858087828713</v>
      </c>
      <c r="G28" s="603">
        <v>433.52663876784368</v>
      </c>
      <c r="H28" s="604">
        <v>28297659.921260618</v>
      </c>
      <c r="I28" s="604">
        <v>4506075.0970162768</v>
      </c>
      <c r="J28" s="604">
        <v>781685.46732435585</v>
      </c>
      <c r="K28" s="605">
        <v>23009899.356919985</v>
      </c>
    </row>
    <row r="29" spans="2:14" x14ac:dyDescent="0.25">
      <c r="B29" s="815" t="s">
        <v>771</v>
      </c>
      <c r="C29" s="324"/>
      <c r="D29" s="324"/>
      <c r="E29" s="325"/>
      <c r="F29" s="324"/>
      <c r="G29" s="324"/>
      <c r="H29" s="326"/>
      <c r="I29" s="326"/>
      <c r="J29" s="326"/>
      <c r="K29" s="326"/>
    </row>
    <row r="30" spans="2:14" x14ac:dyDescent="0.25">
      <c r="B30" s="817" t="s">
        <v>1128</v>
      </c>
      <c r="C30" s="211"/>
      <c r="D30" s="211"/>
      <c r="E30" s="211"/>
      <c r="F30" s="211"/>
      <c r="G30" s="211"/>
      <c r="H30" s="211"/>
      <c r="I30" s="211"/>
      <c r="J30" s="211"/>
      <c r="K30" s="211"/>
    </row>
    <row r="31" spans="2:14" x14ac:dyDescent="0.25">
      <c r="B31" s="816" t="s">
        <v>1129</v>
      </c>
      <c r="C31" s="324"/>
      <c r="D31" s="324"/>
      <c r="E31" s="324"/>
      <c r="F31" s="324"/>
      <c r="G31" s="324"/>
      <c r="H31" s="324"/>
      <c r="I31" s="324"/>
      <c r="J31" s="324"/>
      <c r="K31" s="266"/>
    </row>
    <row r="32" spans="2:14" x14ac:dyDescent="0.25">
      <c r="B32" s="816" t="s">
        <v>1130</v>
      </c>
      <c r="C32" s="324"/>
      <c r="D32" s="324"/>
      <c r="E32" s="324"/>
      <c r="F32" s="324"/>
      <c r="G32" s="324"/>
      <c r="H32" s="324"/>
      <c r="I32" s="324"/>
      <c r="J32" s="324"/>
      <c r="K32" s="266"/>
    </row>
    <row r="34" spans="2:13" ht="18" x14ac:dyDescent="0.25">
      <c r="B34" s="9" t="s">
        <v>899</v>
      </c>
      <c r="M34" s="1"/>
    </row>
    <row r="35" spans="2:13" ht="51.75" thickBot="1" x14ac:dyDescent="0.3">
      <c r="B35" s="578"/>
      <c r="C35" s="288" t="s">
        <v>72</v>
      </c>
      <c r="D35" s="289" t="s">
        <v>623</v>
      </c>
      <c r="E35" s="289" t="s">
        <v>74</v>
      </c>
      <c r="F35" s="289" t="s">
        <v>66</v>
      </c>
      <c r="G35" s="289" t="s">
        <v>624</v>
      </c>
      <c r="H35" s="288" t="s">
        <v>75</v>
      </c>
      <c r="I35" s="295" t="s">
        <v>78</v>
      </c>
      <c r="J35" s="327"/>
    </row>
    <row r="36" spans="2:13" x14ac:dyDescent="0.25">
      <c r="B36" s="283">
        <v>2011</v>
      </c>
      <c r="C36" s="139">
        <v>489320040.70749998</v>
      </c>
      <c r="D36" s="139">
        <v>2184167630.7399998</v>
      </c>
      <c r="E36" s="139">
        <v>23088936.370000001</v>
      </c>
      <c r="F36" s="139">
        <v>10450100.82</v>
      </c>
      <c r="G36" s="139">
        <v>158333624.44</v>
      </c>
      <c r="H36" s="138">
        <v>10257772.92</v>
      </c>
      <c r="I36" s="284"/>
      <c r="J36" s="328"/>
    </row>
    <row r="37" spans="2:13" ht="30.75" thickBot="1" x14ac:dyDescent="0.3">
      <c r="B37" s="229" t="s">
        <v>622</v>
      </c>
      <c r="C37" s="141"/>
      <c r="D37" s="141"/>
      <c r="E37" s="142"/>
      <c r="F37" s="142"/>
      <c r="G37" s="142"/>
      <c r="H37" s="140"/>
      <c r="I37" s="330"/>
      <c r="J37" s="91"/>
    </row>
    <row r="38" spans="2:13" x14ac:dyDescent="0.25">
      <c r="B38" s="283">
        <v>2012</v>
      </c>
      <c r="C38" s="146">
        <v>510859956.74895823</v>
      </c>
      <c r="D38" s="146">
        <v>2303818847.4826999</v>
      </c>
      <c r="E38" s="146">
        <v>25726430.2773</v>
      </c>
      <c r="F38" s="146">
        <v>12828209.359999999</v>
      </c>
      <c r="G38" s="146">
        <v>177955458.72</v>
      </c>
      <c r="H38" s="145">
        <v>10512026.538428999</v>
      </c>
      <c r="I38" s="285"/>
      <c r="J38" s="328"/>
    </row>
    <row r="39" spans="2:13" ht="30.75" thickBot="1" x14ac:dyDescent="0.3">
      <c r="B39" s="229" t="s">
        <v>622</v>
      </c>
      <c r="C39" s="144">
        <f t="shared" ref="C39:H39" si="0">IFERROR((C38-C36)/ABS(C36), "")</f>
        <v>4.4020097787766943E-2</v>
      </c>
      <c r="D39" s="144">
        <f t="shared" si="0"/>
        <v>5.4781150978856899E-2</v>
      </c>
      <c r="E39" s="144">
        <f t="shared" si="0"/>
        <v>0.11423193624141809</v>
      </c>
      <c r="F39" s="144">
        <f t="shared" si="0"/>
        <v>0.227567999674093</v>
      </c>
      <c r="G39" s="144">
        <f t="shared" si="0"/>
        <v>0.12392714655146185</v>
      </c>
      <c r="H39" s="143">
        <f t="shared" si="0"/>
        <v>2.4786434678551995E-2</v>
      </c>
      <c r="I39" s="286"/>
      <c r="J39" s="329"/>
    </row>
    <row r="40" spans="2:13" x14ac:dyDescent="0.25">
      <c r="B40" s="283">
        <v>2013</v>
      </c>
      <c r="C40" s="146">
        <v>538751451.11566067</v>
      </c>
      <c r="D40" s="146">
        <v>2365663071.9875717</v>
      </c>
      <c r="E40" s="146">
        <v>26374700.149999999</v>
      </c>
      <c r="F40" s="146">
        <v>20010957.93</v>
      </c>
      <c r="G40" s="146">
        <v>180760549.74193001</v>
      </c>
      <c r="H40" s="145">
        <v>11376458.54841</v>
      </c>
      <c r="I40" s="285"/>
      <c r="J40" s="328"/>
    </row>
    <row r="41" spans="2:13" ht="30.75" thickBot="1" x14ac:dyDescent="0.3">
      <c r="B41" s="229" t="s">
        <v>622</v>
      </c>
      <c r="C41" s="144">
        <f t="shared" ref="C41:H41" si="1">IFERROR((C40-C38)/ABS(C38), "")</f>
        <v>5.4597143499365328E-2</v>
      </c>
      <c r="D41" s="144">
        <f t="shared" si="1"/>
        <v>2.684422196321851E-2</v>
      </c>
      <c r="E41" s="144">
        <f t="shared" si="1"/>
        <v>2.5198594041708398E-2</v>
      </c>
      <c r="F41" s="144">
        <f t="shared" si="1"/>
        <v>0.55991825269056883</v>
      </c>
      <c r="G41" s="144">
        <f t="shared" si="1"/>
        <v>1.5762882701696811E-2</v>
      </c>
      <c r="H41" s="143">
        <f t="shared" si="1"/>
        <v>8.2232670058516463E-2</v>
      </c>
      <c r="I41" s="286"/>
      <c r="J41" s="329"/>
    </row>
    <row r="42" spans="2:13" x14ac:dyDescent="0.25">
      <c r="B42" s="283">
        <v>2014</v>
      </c>
      <c r="C42" s="146">
        <v>570465787.49999309</v>
      </c>
      <c r="D42" s="146">
        <v>2485800075.5300002</v>
      </c>
      <c r="E42" s="146">
        <v>28575267.810000002</v>
      </c>
      <c r="F42" s="146">
        <v>21188407.140000001</v>
      </c>
      <c r="G42" s="146">
        <v>195224899.36000001</v>
      </c>
      <c r="H42" s="145">
        <v>11337505.379999999</v>
      </c>
      <c r="I42" s="285"/>
      <c r="J42" s="328"/>
    </row>
    <row r="43" spans="2:13" ht="30.75" thickBot="1" x14ac:dyDescent="0.3">
      <c r="B43" s="229" t="s">
        <v>622</v>
      </c>
      <c r="C43" s="144">
        <f t="shared" ref="C43:H43" si="2">IFERROR((C42-C40)/ABS(C40), "")</f>
        <v>5.8866359095010395E-2</v>
      </c>
      <c r="D43" s="144">
        <f t="shared" si="2"/>
        <v>5.078364918698771E-2</v>
      </c>
      <c r="E43" s="144">
        <f t="shared" si="2"/>
        <v>8.3434793475747018E-2</v>
      </c>
      <c r="F43" s="144">
        <f t="shared" si="2"/>
        <v>5.8840222148225811E-2</v>
      </c>
      <c r="G43" s="144">
        <f t="shared" si="2"/>
        <v>8.0019393826366483E-2</v>
      </c>
      <c r="H43" s="143">
        <f t="shared" si="2"/>
        <v>-3.424015324649999E-3</v>
      </c>
      <c r="I43" s="286"/>
      <c r="J43" s="329"/>
    </row>
    <row r="44" spans="2:13" x14ac:dyDescent="0.25">
      <c r="B44" s="283">
        <v>2015</v>
      </c>
      <c r="C44" s="146">
        <v>592072911.88</v>
      </c>
      <c r="D44" s="146">
        <v>2520343478.1692801</v>
      </c>
      <c r="E44" s="146">
        <v>30018855.197000001</v>
      </c>
      <c r="F44" s="146">
        <v>24105357.215800002</v>
      </c>
      <c r="G44" s="146">
        <v>204288484.94499999</v>
      </c>
      <c r="H44" s="145">
        <v>12998919.254999992</v>
      </c>
      <c r="I44" s="285"/>
      <c r="J44" s="328"/>
    </row>
    <row r="45" spans="2:13" ht="30.75" thickBot="1" x14ac:dyDescent="0.3">
      <c r="B45" s="229" t="s">
        <v>622</v>
      </c>
      <c r="C45" s="144">
        <f t="shared" ref="C45:H45" si="3">IFERROR((C44-C42)/ABS(C42), "")</f>
        <v>3.7876284351245466E-2</v>
      </c>
      <c r="D45" s="144">
        <f t="shared" si="3"/>
        <v>1.389629157200617E-2</v>
      </c>
      <c r="E45" s="144">
        <f t="shared" si="3"/>
        <v>5.0518770168614495E-2</v>
      </c>
      <c r="F45" s="144">
        <f t="shared" si="3"/>
        <v>0.13766726571405696</v>
      </c>
      <c r="G45" s="144">
        <f t="shared" si="3"/>
        <v>4.6426381136386093E-2</v>
      </c>
      <c r="H45" s="143">
        <f t="shared" si="3"/>
        <v>0.14654139683415901</v>
      </c>
      <c r="I45" s="286"/>
      <c r="J45" s="329"/>
    </row>
    <row r="46" spans="2:13" x14ac:dyDescent="0.25">
      <c r="B46" s="283">
        <v>2016</v>
      </c>
      <c r="C46" s="146">
        <v>615904977.90100002</v>
      </c>
      <c r="D46" s="146">
        <v>2584901395.120223</v>
      </c>
      <c r="E46" s="146">
        <v>31400563.940000001</v>
      </c>
      <c r="F46" s="146">
        <v>26797012.271399997</v>
      </c>
      <c r="G46" s="146">
        <v>213146532.62688988</v>
      </c>
      <c r="H46" s="145">
        <v>12045055.119999999</v>
      </c>
      <c r="I46" s="285"/>
      <c r="J46" s="328"/>
    </row>
    <row r="47" spans="2:13" ht="30.75" thickBot="1" x14ac:dyDescent="0.3">
      <c r="B47" s="229" t="s">
        <v>622</v>
      </c>
      <c r="C47" s="144">
        <f t="shared" ref="C47:H47" si="4">IFERROR((C46-C44)/ABS(C44), "")</f>
        <v>4.0251910774513289E-2</v>
      </c>
      <c r="D47" s="144">
        <f t="shared" si="4"/>
        <v>2.5614729702570695E-2</v>
      </c>
      <c r="E47" s="144">
        <f t="shared" si="4"/>
        <v>4.6028029181408782E-2</v>
      </c>
      <c r="F47" s="144">
        <f t="shared" si="4"/>
        <v>0.11166211027297009</v>
      </c>
      <c r="G47" s="144">
        <f t="shared" si="4"/>
        <v>4.336048448484367E-2</v>
      </c>
      <c r="H47" s="143">
        <f t="shared" si="4"/>
        <v>-7.33802646426234E-2</v>
      </c>
      <c r="I47" s="286"/>
      <c r="J47" s="329"/>
    </row>
    <row r="48" spans="2:13" x14ac:dyDescent="0.25">
      <c r="B48" s="283">
        <v>2017</v>
      </c>
      <c r="C48" s="146">
        <v>619266562.53027976</v>
      </c>
      <c r="D48" s="146">
        <v>2813739752.5281734</v>
      </c>
      <c r="E48" s="146">
        <v>31910670.620000001</v>
      </c>
      <c r="F48" s="146">
        <v>28025088.680799998</v>
      </c>
      <c r="G48" s="146">
        <v>23558108.371999972</v>
      </c>
      <c r="H48" s="145">
        <v>12554379.511020269</v>
      </c>
      <c r="I48" s="285"/>
      <c r="J48" s="328"/>
    </row>
    <row r="49" spans="2:10" ht="30.75" thickBot="1" x14ac:dyDescent="0.3">
      <c r="B49" s="229" t="s">
        <v>622</v>
      </c>
      <c r="C49" s="144">
        <f t="shared" ref="C49:H49" si="5">IFERROR((C48-C46)/ABS(C46), "")</f>
        <v>5.4579598312973375E-3</v>
      </c>
      <c r="D49" s="144">
        <f t="shared" si="5"/>
        <v>8.8528853688559048E-2</v>
      </c>
      <c r="E49" s="144">
        <f t="shared" si="5"/>
        <v>1.6245143908074654E-2</v>
      </c>
      <c r="F49" s="144">
        <f t="shared" si="5"/>
        <v>4.5828855730707954E-2</v>
      </c>
      <c r="G49" s="144">
        <f t="shared" si="5"/>
        <v>-0.88947458782621569</v>
      </c>
      <c r="H49" s="143">
        <f t="shared" si="5"/>
        <v>4.2284936510964682E-2</v>
      </c>
      <c r="I49" s="286"/>
      <c r="J49" s="329"/>
    </row>
    <row r="50" spans="2:10" x14ac:dyDescent="0.25">
      <c r="B50" s="283">
        <v>2018</v>
      </c>
      <c r="C50" s="146">
        <v>638425807.46471345</v>
      </c>
      <c r="D50" s="146">
        <v>3166287167.4460282</v>
      </c>
      <c r="E50" s="146">
        <v>33673202.813000001</v>
      </c>
      <c r="F50" s="146">
        <v>30701596.860599998</v>
      </c>
      <c r="G50" s="146">
        <v>24683501.710999988</v>
      </c>
      <c r="H50" s="145">
        <v>15154088.199999999</v>
      </c>
      <c r="I50" s="285">
        <v>4982590.34</v>
      </c>
      <c r="J50" s="328"/>
    </row>
    <row r="51" spans="2:10" ht="30.75" thickBot="1" x14ac:dyDescent="0.3">
      <c r="B51" s="229" t="s">
        <v>622</v>
      </c>
      <c r="C51" s="144">
        <f t="shared" ref="C51:I51" si="6">IFERROR((C50-C48)/ABS(C48), "")</f>
        <v>3.0938607206806659E-2</v>
      </c>
      <c r="D51" s="144">
        <f t="shared" si="6"/>
        <v>0.12529496183898578</v>
      </c>
      <c r="E51" s="144">
        <f t="shared" si="6"/>
        <v>5.5233317218201412E-2</v>
      </c>
      <c r="F51" s="144">
        <f t="shared" si="6"/>
        <v>9.5504003940357809E-2</v>
      </c>
      <c r="G51" s="144">
        <f t="shared" si="6"/>
        <v>4.7770955173022489E-2</v>
      </c>
      <c r="H51" s="143">
        <f t="shared" si="6"/>
        <v>0.20707584048241481</v>
      </c>
      <c r="I51" s="286" t="str">
        <f t="shared" si="6"/>
        <v/>
      </c>
      <c r="J51" s="329"/>
    </row>
    <row r="52" spans="2:10" x14ac:dyDescent="0.25">
      <c r="B52" s="283">
        <v>2019</v>
      </c>
      <c r="C52" s="146">
        <v>668733127.09574175</v>
      </c>
      <c r="D52" s="146">
        <v>3406630229.1129999</v>
      </c>
      <c r="E52" s="146">
        <v>37236495.609999999</v>
      </c>
      <c r="F52" s="146">
        <v>29565175.34</v>
      </c>
      <c r="G52" s="146">
        <v>27323884.539999999</v>
      </c>
      <c r="H52" s="145">
        <v>16490493.534829084</v>
      </c>
      <c r="I52" s="285">
        <v>5670153.2008833205</v>
      </c>
      <c r="J52" s="328"/>
    </row>
    <row r="53" spans="2:10" ht="30.75" thickBot="1" x14ac:dyDescent="0.3">
      <c r="B53" s="229" t="s">
        <v>622</v>
      </c>
      <c r="C53" s="144">
        <f t="shared" ref="C53:I53" si="7">IFERROR((C52-C50)/ABS(C50), "")</f>
        <v>4.7471952538045564E-2</v>
      </c>
      <c r="D53" s="144">
        <f t="shared" si="7"/>
        <v>7.5906905772174724E-2</v>
      </c>
      <c r="E53" s="144">
        <f t="shared" si="7"/>
        <v>0.10581983593269424</v>
      </c>
      <c r="F53" s="144">
        <f t="shared" si="7"/>
        <v>-3.7015062303107499E-2</v>
      </c>
      <c r="G53" s="144">
        <f t="shared" si="7"/>
        <v>0.10696954021816715</v>
      </c>
      <c r="H53" s="143">
        <f t="shared" si="7"/>
        <v>8.8187775944783317E-2</v>
      </c>
      <c r="I53" s="286">
        <f t="shared" si="7"/>
        <v>0.13799305460928596</v>
      </c>
      <c r="J53" s="329"/>
    </row>
    <row r="54" spans="2:10" x14ac:dyDescent="0.25">
      <c r="B54" s="283">
        <v>2020</v>
      </c>
      <c r="C54" s="146">
        <v>699492788.80999994</v>
      </c>
      <c r="D54" s="146">
        <v>3536875075.8600025</v>
      </c>
      <c r="E54" s="146">
        <v>28766425.810000002</v>
      </c>
      <c r="F54" s="146">
        <v>28600742.612799998</v>
      </c>
      <c r="G54" s="146">
        <v>30175114.819999989</v>
      </c>
      <c r="H54" s="145">
        <v>25058493.478096399</v>
      </c>
      <c r="I54" s="285">
        <v>5378798.3199999994</v>
      </c>
      <c r="J54" s="328"/>
    </row>
    <row r="55" spans="2:10" ht="30.75" thickBot="1" x14ac:dyDescent="0.3">
      <c r="B55" s="229" t="s">
        <v>622</v>
      </c>
      <c r="C55" s="144">
        <f t="shared" ref="C55:I55" si="8">IFERROR((C54-C52)/ABS(C52), "")</f>
        <v>4.5996916360110822E-2</v>
      </c>
      <c r="D55" s="144">
        <f t="shared" si="8"/>
        <v>3.823275142512754E-2</v>
      </c>
      <c r="E55" s="144">
        <f t="shared" si="8"/>
        <v>-0.22746688863291767</v>
      </c>
      <c r="F55" s="144">
        <f t="shared" si="8"/>
        <v>-3.2620565111114996E-2</v>
      </c>
      <c r="G55" s="144">
        <f t="shared" si="8"/>
        <v>0.10434937520783383</v>
      </c>
      <c r="H55" s="143">
        <f t="shared" si="8"/>
        <v>0.51957207497586999</v>
      </c>
      <c r="I55" s="286">
        <f t="shared" si="8"/>
        <v>-5.1383952172215148E-2</v>
      </c>
      <c r="J55" s="329"/>
    </row>
    <row r="56" spans="2:10" x14ac:dyDescent="0.25">
      <c r="B56" s="283">
        <v>2021</v>
      </c>
      <c r="C56" s="146">
        <v>722895804.0357573</v>
      </c>
      <c r="D56" s="146">
        <v>3587816856.8640003</v>
      </c>
      <c r="E56" s="146">
        <v>33414665.41</v>
      </c>
      <c r="F56" s="146">
        <v>32866276.690000001</v>
      </c>
      <c r="G56" s="146">
        <v>32598726.949999999</v>
      </c>
      <c r="H56" s="145">
        <v>27285431.244255811</v>
      </c>
      <c r="I56" s="285">
        <v>9153318.6467426512</v>
      </c>
      <c r="J56" s="328"/>
    </row>
    <row r="57" spans="2:10" ht="30.75" thickBot="1" x14ac:dyDescent="0.3">
      <c r="B57" s="229" t="s">
        <v>622</v>
      </c>
      <c r="C57" s="144">
        <f t="shared" ref="C57:I57" si="9">IFERROR((C56-C54)/ABS(C54), "")</f>
        <v>3.3457121503098465E-2</v>
      </c>
      <c r="D57" s="144">
        <f t="shared" si="9"/>
        <v>1.4403047863264197E-2</v>
      </c>
      <c r="E57" s="144">
        <f t="shared" si="9"/>
        <v>0.16158558003351747</v>
      </c>
      <c r="F57" s="144">
        <f t="shared" si="9"/>
        <v>0.14914067564424019</v>
      </c>
      <c r="G57" s="144">
        <f t="shared" si="9"/>
        <v>8.031824052558853E-2</v>
      </c>
      <c r="H57" s="143">
        <f t="shared" si="9"/>
        <v>8.8869579015433436E-2</v>
      </c>
      <c r="I57" s="286">
        <f t="shared" si="9"/>
        <v>0.70174044501870303</v>
      </c>
      <c r="J57" s="329"/>
    </row>
    <row r="58" spans="2:10" x14ac:dyDescent="0.25">
      <c r="B58" s="283">
        <v>2022</v>
      </c>
      <c r="C58" s="146">
        <v>724759755.52530849</v>
      </c>
      <c r="D58" s="146">
        <v>3779699556.3699999</v>
      </c>
      <c r="E58" s="146">
        <v>37415020.420000002</v>
      </c>
      <c r="F58" s="146">
        <v>33814916.158364408</v>
      </c>
      <c r="G58" s="146">
        <v>29890932.690000001</v>
      </c>
      <c r="H58" s="145">
        <v>29746797.913965434</v>
      </c>
      <c r="I58" s="285">
        <v>11298482.808441523</v>
      </c>
      <c r="J58" s="328"/>
    </row>
    <row r="59" spans="2:10" ht="30.75" thickBot="1" x14ac:dyDescent="0.3">
      <c r="B59" s="229" t="s">
        <v>622</v>
      </c>
      <c r="C59" s="144">
        <f t="shared" ref="C59:I59" si="10">IFERROR((C58-C56)/ABS(C56), "")</f>
        <v>2.5784511116888264E-3</v>
      </c>
      <c r="D59" s="144">
        <f t="shared" si="10"/>
        <v>5.3481743121558969E-2</v>
      </c>
      <c r="E59" s="144">
        <f t="shared" si="10"/>
        <v>0.1197185415719535</v>
      </c>
      <c r="F59" s="144">
        <f t="shared" si="10"/>
        <v>2.8863612307293771E-2</v>
      </c>
      <c r="G59" s="144">
        <f t="shared" si="10"/>
        <v>-8.3064417336088575E-2</v>
      </c>
      <c r="H59" s="143">
        <f t="shared" si="10"/>
        <v>9.0208091185210615E-2</v>
      </c>
      <c r="I59" s="286">
        <f t="shared" si="10"/>
        <v>0.23435917009862448</v>
      </c>
      <c r="J59" s="329"/>
    </row>
    <row r="60" spans="2:10" x14ac:dyDescent="0.25">
      <c r="B60" s="283">
        <v>2023</v>
      </c>
      <c r="C60" s="146">
        <v>804202803.22000003</v>
      </c>
      <c r="D60" s="146">
        <v>4220324360.7704697</v>
      </c>
      <c r="E60" s="146">
        <v>44742624.120000005</v>
      </c>
      <c r="F60" s="146">
        <v>41266811.730709277</v>
      </c>
      <c r="G60" s="146">
        <v>17978608.109999999</v>
      </c>
      <c r="H60" s="145">
        <v>35202137.490000099</v>
      </c>
      <c r="I60" s="285">
        <v>14688010.72450774</v>
      </c>
      <c r="J60" s="328"/>
    </row>
    <row r="61" spans="2:10" ht="30.75" thickBot="1" x14ac:dyDescent="0.3">
      <c r="B61" s="229" t="s">
        <v>622</v>
      </c>
      <c r="C61" s="144">
        <f t="shared" ref="C61:I61" si="11">IFERROR((C60-C58)/ABS(C58), "")</f>
        <v>0.10961294013505335</v>
      </c>
      <c r="D61" s="144">
        <f t="shared" si="11"/>
        <v>0.11657667437028861</v>
      </c>
      <c r="E61" s="144">
        <f t="shared" si="11"/>
        <v>0.19584657759756482</v>
      </c>
      <c r="F61" s="144">
        <f t="shared" si="11"/>
        <v>0.22037303116310047</v>
      </c>
      <c r="G61" s="144">
        <f t="shared" si="11"/>
        <v>-0.39852635926563995</v>
      </c>
      <c r="H61" s="143">
        <f t="shared" si="11"/>
        <v>0.18339249796945403</v>
      </c>
      <c r="I61" s="286">
        <f t="shared" si="11"/>
        <v>0.29999850188148908</v>
      </c>
      <c r="J61" s="329"/>
    </row>
    <row r="62" spans="2:10" x14ac:dyDescent="0.25">
      <c r="B62" s="283">
        <v>2024</v>
      </c>
      <c r="C62" s="146">
        <v>855068860.74973941</v>
      </c>
      <c r="D62" s="833">
        <v>4698041915.4699993</v>
      </c>
      <c r="E62" s="146">
        <v>57958427.075000003</v>
      </c>
      <c r="F62" s="146">
        <v>46743035.099999994</v>
      </c>
      <c r="G62" s="146">
        <v>20654448.989999998</v>
      </c>
      <c r="H62" s="145">
        <v>37735328.425804198</v>
      </c>
      <c r="I62" s="285">
        <v>28297659.921260618</v>
      </c>
      <c r="J62" s="328"/>
    </row>
    <row r="63" spans="2:10" ht="30" x14ac:dyDescent="0.25">
      <c r="B63" s="287" t="s">
        <v>622</v>
      </c>
      <c r="C63" s="144">
        <f t="shared" ref="C63:I63" si="12">IFERROR((C62-C60)/ABS(C60), "")</f>
        <v>6.3250286278627055E-2</v>
      </c>
      <c r="D63" s="144">
        <f t="shared" si="12"/>
        <v>0.11319451157358831</v>
      </c>
      <c r="E63" s="144">
        <f t="shared" si="12"/>
        <v>0.29537389044404572</v>
      </c>
      <c r="F63" s="144">
        <f t="shared" si="12"/>
        <v>0.13270284617639866</v>
      </c>
      <c r="G63" s="144">
        <f t="shared" si="12"/>
        <v>0.14883470753843575</v>
      </c>
      <c r="H63" s="143">
        <f t="shared" si="12"/>
        <v>7.1961281797836979E-2</v>
      </c>
      <c r="I63" s="286">
        <f t="shared" si="12"/>
        <v>0.92658219360123717</v>
      </c>
      <c r="J63" s="329"/>
    </row>
    <row r="64" spans="2:10" x14ac:dyDescent="0.25">
      <c r="B64" s="815" t="s">
        <v>771</v>
      </c>
    </row>
    <row r="65" spans="2:10" x14ac:dyDescent="0.25">
      <c r="B65" s="816" t="s">
        <v>1131</v>
      </c>
    </row>
    <row r="66" spans="2:10" x14ac:dyDescent="0.25">
      <c r="B66" s="816" t="s">
        <v>1132</v>
      </c>
    </row>
    <row r="67" spans="2:10" x14ac:dyDescent="0.25">
      <c r="B67" s="816" t="s">
        <v>1133</v>
      </c>
    </row>
    <row r="69" spans="2:10" ht="18" x14ac:dyDescent="0.25">
      <c r="B69" s="9" t="s">
        <v>900</v>
      </c>
    </row>
    <row r="70" spans="2:10" ht="51.75" thickBot="1" x14ac:dyDescent="0.3">
      <c r="B70" s="578"/>
      <c r="C70" s="288" t="s">
        <v>72</v>
      </c>
      <c r="D70" s="289" t="s">
        <v>623</v>
      </c>
      <c r="E70" s="289" t="s">
        <v>74</v>
      </c>
      <c r="F70" s="289" t="s">
        <v>66</v>
      </c>
      <c r="G70" s="289" t="s">
        <v>624</v>
      </c>
      <c r="H70" s="288" t="s">
        <v>75</v>
      </c>
      <c r="I70" s="295" t="s">
        <v>78</v>
      </c>
      <c r="J70" s="327"/>
    </row>
    <row r="71" spans="2:10" x14ac:dyDescent="0.25">
      <c r="B71" s="283">
        <v>2011</v>
      </c>
      <c r="C71" s="139">
        <v>305424880.21750003</v>
      </c>
      <c r="D71" s="139">
        <v>1141891379.1400001</v>
      </c>
      <c r="E71" s="139">
        <v>19291568.060000002</v>
      </c>
      <c r="F71" s="139">
        <v>6178383.8200000003</v>
      </c>
      <c r="G71" s="139">
        <v>68121689.569999993</v>
      </c>
      <c r="H71" s="138">
        <v>9585716.129999999</v>
      </c>
      <c r="I71" s="284"/>
      <c r="J71" s="328"/>
    </row>
    <row r="72" spans="2:10" ht="30.75" thickBot="1" x14ac:dyDescent="0.3">
      <c r="B72" s="229" t="s">
        <v>622</v>
      </c>
      <c r="C72" s="141"/>
      <c r="D72" s="141"/>
      <c r="E72" s="142"/>
      <c r="F72" s="142"/>
      <c r="G72" s="142"/>
      <c r="H72" s="140"/>
      <c r="I72" s="330"/>
      <c r="J72" s="91"/>
    </row>
    <row r="73" spans="2:10" x14ac:dyDescent="0.25">
      <c r="B73" s="283">
        <v>2012</v>
      </c>
      <c r="C73" s="146">
        <v>320013939.74270833</v>
      </c>
      <c r="D73" s="146">
        <v>1227231421.3519795</v>
      </c>
      <c r="E73" s="146">
        <v>21644838.077300001</v>
      </c>
      <c r="F73" s="146">
        <v>8842477.5299999993</v>
      </c>
      <c r="G73" s="146">
        <v>76486464.270720512</v>
      </c>
      <c r="H73" s="145">
        <v>10094295.048429001</v>
      </c>
      <c r="I73" s="285"/>
      <c r="J73" s="328"/>
    </row>
    <row r="74" spans="2:10" ht="30.75" thickBot="1" x14ac:dyDescent="0.3">
      <c r="B74" s="229" t="s">
        <v>622</v>
      </c>
      <c r="C74" s="144">
        <f t="shared" ref="C74:H74" si="13">IFERROR((C73-C71)/ABS(C71), "")</f>
        <v>4.7766441014298153E-2</v>
      </c>
      <c r="D74" s="144">
        <f t="shared" si="13"/>
        <v>7.4735691827581774E-2</v>
      </c>
      <c r="E74" s="144">
        <f t="shared" si="13"/>
        <v>0.12198438250228988</v>
      </c>
      <c r="F74" s="144">
        <f t="shared" si="13"/>
        <v>0.43119588999571073</v>
      </c>
      <c r="G74" s="144">
        <f t="shared" si="13"/>
        <v>0.12279165055242948</v>
      </c>
      <c r="H74" s="143">
        <f t="shared" si="13"/>
        <v>5.3055912728035504E-2</v>
      </c>
      <c r="I74" s="286"/>
      <c r="J74" s="329"/>
    </row>
    <row r="75" spans="2:10" x14ac:dyDescent="0.25">
      <c r="B75" s="283">
        <v>2013</v>
      </c>
      <c r="C75" s="146">
        <v>341252822.51191056</v>
      </c>
      <c r="D75" s="146">
        <v>1256320082.9253695</v>
      </c>
      <c r="E75" s="146">
        <v>20311813.98</v>
      </c>
      <c r="F75" s="146">
        <v>12676411.489999998</v>
      </c>
      <c r="G75" s="146">
        <v>64393677.286895648</v>
      </c>
      <c r="H75" s="145">
        <v>10889022.80841</v>
      </c>
      <c r="I75" s="285"/>
      <c r="J75" s="328"/>
    </row>
    <row r="76" spans="2:10" ht="30.75" thickBot="1" x14ac:dyDescent="0.3">
      <c r="B76" s="229" t="s">
        <v>622</v>
      </c>
      <c r="C76" s="144">
        <f t="shared" ref="C76:H76" si="14">IFERROR((C75-C73)/ABS(C73), "")</f>
        <v>6.6368617524218868E-2</v>
      </c>
      <c r="D76" s="144">
        <f t="shared" si="14"/>
        <v>2.3702670146225954E-2</v>
      </c>
      <c r="E76" s="144">
        <f t="shared" si="14"/>
        <v>-6.1586235597576866E-2</v>
      </c>
      <c r="F76" s="144">
        <f t="shared" si="14"/>
        <v>0.43358141957302765</v>
      </c>
      <c r="G76" s="144">
        <f t="shared" si="14"/>
        <v>-0.15810362132864411</v>
      </c>
      <c r="H76" s="143">
        <f t="shared" si="14"/>
        <v>7.8730387428558896E-2</v>
      </c>
      <c r="I76" s="286"/>
      <c r="J76" s="329"/>
    </row>
    <row r="77" spans="2:10" x14ac:dyDescent="0.25">
      <c r="B77" s="283">
        <v>2014</v>
      </c>
      <c r="C77" s="146">
        <v>367731444.84932661</v>
      </c>
      <c r="D77" s="146">
        <v>1365252439.63869</v>
      </c>
      <c r="E77" s="146">
        <v>22163227.789999999</v>
      </c>
      <c r="F77" s="146">
        <v>15201535.030000001</v>
      </c>
      <c r="G77" s="146">
        <v>83397153.571309999</v>
      </c>
      <c r="H77" s="145">
        <v>10911771.98</v>
      </c>
      <c r="I77" s="285"/>
      <c r="J77" s="328"/>
    </row>
    <row r="78" spans="2:10" ht="30.75" thickBot="1" x14ac:dyDescent="0.3">
      <c r="B78" s="229" t="s">
        <v>622</v>
      </c>
      <c r="C78" s="144">
        <f t="shared" ref="C78:H78" si="15">IFERROR((C77-C75)/ABS(C75), "")</f>
        <v>7.7592390716392928E-2</v>
      </c>
      <c r="D78" s="144">
        <f t="shared" si="15"/>
        <v>8.6707486566376502E-2</v>
      </c>
      <c r="E78" s="144">
        <f t="shared" si="15"/>
        <v>9.1149604453004088E-2</v>
      </c>
      <c r="F78" s="144">
        <f t="shared" si="15"/>
        <v>0.19919860932188807</v>
      </c>
      <c r="G78" s="144">
        <f t="shared" si="15"/>
        <v>0.29511400940417531</v>
      </c>
      <c r="H78" s="143">
        <f t="shared" si="15"/>
        <v>2.0891839415039478E-3</v>
      </c>
      <c r="I78" s="286"/>
      <c r="J78" s="329"/>
    </row>
    <row r="79" spans="2:10" x14ac:dyDescent="0.25">
      <c r="B79" s="283">
        <v>2015</v>
      </c>
      <c r="C79" s="146">
        <v>386393013.14999998</v>
      </c>
      <c r="D79" s="146">
        <v>1394295522.6500158</v>
      </c>
      <c r="E79" s="146">
        <v>23375551.32</v>
      </c>
      <c r="F79" s="146">
        <v>17584210.460000001</v>
      </c>
      <c r="G79" s="146">
        <v>85689513.879999995</v>
      </c>
      <c r="H79" s="145">
        <v>12568341.396969689</v>
      </c>
      <c r="I79" s="285"/>
      <c r="J79" s="328"/>
    </row>
    <row r="80" spans="2:10" ht="30.75" thickBot="1" x14ac:dyDescent="0.3">
      <c r="B80" s="229" t="s">
        <v>622</v>
      </c>
      <c r="C80" s="144">
        <f t="shared" ref="C80:H80" si="16">IFERROR((C79-C77)/ABS(C77), "")</f>
        <v>5.0747817631749473E-2</v>
      </c>
      <c r="D80" s="144">
        <f t="shared" si="16"/>
        <v>2.1273049707211659E-2</v>
      </c>
      <c r="E80" s="144">
        <f t="shared" si="16"/>
        <v>5.4699773042399494E-2</v>
      </c>
      <c r="F80" s="144">
        <f t="shared" si="16"/>
        <v>0.15673913360050978</v>
      </c>
      <c r="G80" s="144">
        <f t="shared" si="16"/>
        <v>2.7487272772803682E-2</v>
      </c>
      <c r="H80" s="143">
        <f t="shared" si="16"/>
        <v>0.15181488579544974</v>
      </c>
      <c r="I80" s="286"/>
      <c r="J80" s="329"/>
    </row>
    <row r="81" spans="2:11" x14ac:dyDescent="0.25">
      <c r="B81" s="283">
        <v>2016</v>
      </c>
      <c r="C81" s="146">
        <v>399830949.89000005</v>
      </c>
      <c r="D81" s="146">
        <v>1405291901.022167</v>
      </c>
      <c r="E81" s="146">
        <v>24255704.119999997</v>
      </c>
      <c r="F81" s="146">
        <v>19914655.359999999</v>
      </c>
      <c r="G81" s="146">
        <v>83605909.252377063</v>
      </c>
      <c r="H81" s="145">
        <v>11598917.394430611</v>
      </c>
      <c r="I81" s="285"/>
      <c r="J81" s="328"/>
    </row>
    <row r="82" spans="2:11" ht="30.75" thickBot="1" x14ac:dyDescent="0.3">
      <c r="B82" s="229" t="s">
        <v>622</v>
      </c>
      <c r="C82" s="144">
        <f t="shared" ref="C82:H82" si="17">IFERROR((C81-C79)/ABS(C79), "")</f>
        <v>3.4777897846676085E-2</v>
      </c>
      <c r="D82" s="144">
        <f t="shared" si="17"/>
        <v>7.8866913028963048E-3</v>
      </c>
      <c r="E82" s="144">
        <f t="shared" si="17"/>
        <v>3.765270764959211E-2</v>
      </c>
      <c r="F82" s="144">
        <f t="shared" si="17"/>
        <v>0.1325305395599774</v>
      </c>
      <c r="G82" s="144">
        <f t="shared" si="17"/>
        <v>-2.4315748021873741E-2</v>
      </c>
      <c r="H82" s="143">
        <f t="shared" si="17"/>
        <v>-7.7132214340773109E-2</v>
      </c>
      <c r="I82" s="286"/>
      <c r="J82" s="329"/>
    </row>
    <row r="83" spans="2:11" x14ac:dyDescent="0.25">
      <c r="B83" s="283">
        <v>2017</v>
      </c>
      <c r="C83" s="146">
        <v>404910006.24227977</v>
      </c>
      <c r="D83" s="146">
        <v>1510448853.1799881</v>
      </c>
      <c r="E83" s="146">
        <v>24103926.780000001</v>
      </c>
      <c r="F83" s="146">
        <v>20461928.280000001</v>
      </c>
      <c r="G83" s="146">
        <v>18746486.639999975</v>
      </c>
      <c r="H83" s="145">
        <v>12162156.338811565</v>
      </c>
      <c r="I83" s="285"/>
      <c r="J83" s="328"/>
      <c r="K83" s="6"/>
    </row>
    <row r="84" spans="2:11" ht="30.75" thickBot="1" x14ac:dyDescent="0.3">
      <c r="B84" s="229" t="s">
        <v>622</v>
      </c>
      <c r="C84" s="144">
        <f t="shared" ref="C84:H84" si="18">IFERROR((C83-C81)/ABS(C81), "")</f>
        <v>1.2703009493579857E-2</v>
      </c>
      <c r="D84" s="144">
        <f t="shared" si="18"/>
        <v>7.4829259374036936E-2</v>
      </c>
      <c r="E84" s="144">
        <f t="shared" si="18"/>
        <v>-6.2573875097218226E-3</v>
      </c>
      <c r="F84" s="144">
        <f t="shared" si="18"/>
        <v>2.7480913433191433E-2</v>
      </c>
      <c r="G84" s="144">
        <f t="shared" si="18"/>
        <v>-0.77577557845330203</v>
      </c>
      <c r="H84" s="143">
        <f t="shared" si="18"/>
        <v>4.8559613386970173E-2</v>
      </c>
      <c r="I84" s="286"/>
      <c r="J84" s="329"/>
    </row>
    <row r="85" spans="2:11" x14ac:dyDescent="0.25">
      <c r="B85" s="283">
        <v>2018</v>
      </c>
      <c r="C85" s="146">
        <v>427469944.86471343</v>
      </c>
      <c r="D85" s="146">
        <v>1799573901.3799829</v>
      </c>
      <c r="E85" s="146">
        <v>25449409.590000004</v>
      </c>
      <c r="F85" s="146">
        <v>23148479.200000003</v>
      </c>
      <c r="G85" s="146">
        <v>19430816.659999989</v>
      </c>
      <c r="H85" s="145">
        <v>14786694.67</v>
      </c>
      <c r="I85" s="285">
        <v>2554790.7800000003</v>
      </c>
      <c r="J85" s="328"/>
    </row>
    <row r="86" spans="2:11" ht="30.75" thickBot="1" x14ac:dyDescent="0.3">
      <c r="B86" s="229" t="s">
        <v>622</v>
      </c>
      <c r="C86" s="144">
        <f t="shared" ref="C86:I86" si="19">IFERROR((C85-C83)/ABS(C83), "")</f>
        <v>5.5715932613764105E-2</v>
      </c>
      <c r="D86" s="144">
        <f t="shared" si="19"/>
        <v>0.19141664253727766</v>
      </c>
      <c r="E86" s="144">
        <f t="shared" si="19"/>
        <v>5.5820067090330015E-2</v>
      </c>
      <c r="F86" s="144">
        <f t="shared" si="19"/>
        <v>0.13129510001390746</v>
      </c>
      <c r="G86" s="144">
        <f t="shared" si="19"/>
        <v>3.650444123966342E-2</v>
      </c>
      <c r="H86" s="143">
        <f t="shared" si="19"/>
        <v>0.21579547722249504</v>
      </c>
      <c r="I86" s="286" t="str">
        <f t="shared" si="19"/>
        <v/>
      </c>
      <c r="J86" s="329"/>
    </row>
    <row r="87" spans="2:11" x14ac:dyDescent="0.25">
      <c r="B87" s="283">
        <v>2019</v>
      </c>
      <c r="C87" s="146">
        <v>459326007.19736093</v>
      </c>
      <c r="D87" s="146">
        <v>1932597819.8929996</v>
      </c>
      <c r="E87" s="146">
        <v>28137392.920000002</v>
      </c>
      <c r="F87" s="146">
        <v>22044658.149999999</v>
      </c>
      <c r="G87" s="146">
        <v>21710987.909999996</v>
      </c>
      <c r="H87" s="145">
        <v>16116668.074829087</v>
      </c>
      <c r="I87" s="285">
        <v>3458689.7392640747</v>
      </c>
      <c r="J87" s="328"/>
    </row>
    <row r="88" spans="2:11" ht="30.75" thickBot="1" x14ac:dyDescent="0.3">
      <c r="B88" s="229" t="s">
        <v>622</v>
      </c>
      <c r="C88" s="144">
        <f t="shared" ref="C88:I88" si="20">IFERROR((C87-C85)/ABS(C85), "")</f>
        <v>7.4522344121127335E-2</v>
      </c>
      <c r="D88" s="144">
        <f t="shared" si="20"/>
        <v>7.3919675324813736E-2</v>
      </c>
      <c r="E88" s="144">
        <f t="shared" si="20"/>
        <v>0.1056206557756925</v>
      </c>
      <c r="F88" s="144">
        <f t="shared" si="20"/>
        <v>-4.7684387404594783E-2</v>
      </c>
      <c r="G88" s="144">
        <f t="shared" si="20"/>
        <v>0.11734819436045303</v>
      </c>
      <c r="H88" s="143">
        <f t="shared" si="20"/>
        <v>8.9943928275424842E-2</v>
      </c>
      <c r="I88" s="286">
        <f t="shared" si="20"/>
        <v>0.35380547258123202</v>
      </c>
      <c r="J88" s="329"/>
    </row>
    <row r="89" spans="2:11" x14ac:dyDescent="0.25">
      <c r="B89" s="283">
        <v>2020</v>
      </c>
      <c r="C89" s="146">
        <v>485961355.15000004</v>
      </c>
      <c r="D89" s="146">
        <v>2060483497.2000017</v>
      </c>
      <c r="E89" s="146">
        <v>22849539.424000002</v>
      </c>
      <c r="F89" s="146">
        <v>21093494.41</v>
      </c>
      <c r="G89" s="146">
        <v>23289642.179999989</v>
      </c>
      <c r="H89" s="145">
        <v>24536459.258096397</v>
      </c>
      <c r="I89" s="285">
        <v>4267936.08</v>
      </c>
      <c r="J89" s="328"/>
    </row>
    <row r="90" spans="2:11" ht="30.75" thickBot="1" x14ac:dyDescent="0.3">
      <c r="B90" s="229" t="s">
        <v>622</v>
      </c>
      <c r="C90" s="144">
        <f t="shared" ref="C90:I90" si="21">IFERROR((C89-C87)/ABS(C87), "")</f>
        <v>5.7987894295727434E-2</v>
      </c>
      <c r="D90" s="144">
        <f t="shared" si="21"/>
        <v>6.6172938823910399E-2</v>
      </c>
      <c r="E90" s="144">
        <f t="shared" si="21"/>
        <v>-0.18792975991181485</v>
      </c>
      <c r="F90" s="144">
        <f t="shared" si="21"/>
        <v>-4.3147130408098366E-2</v>
      </c>
      <c r="G90" s="144">
        <f t="shared" si="21"/>
        <v>7.2712226479241415E-2</v>
      </c>
      <c r="H90" s="143">
        <f t="shared" si="21"/>
        <v>0.5224275355287169</v>
      </c>
      <c r="I90" s="286">
        <f t="shared" si="21"/>
        <v>0.23397482912361875</v>
      </c>
      <c r="J90" s="329"/>
    </row>
    <row r="91" spans="2:11" x14ac:dyDescent="0.25">
      <c r="B91" s="283">
        <v>2021</v>
      </c>
      <c r="C91" s="146">
        <v>501310628.35729182</v>
      </c>
      <c r="D91" s="146">
        <v>2093780674.6399999</v>
      </c>
      <c r="E91" s="146">
        <v>26097000.289999999</v>
      </c>
      <c r="F91" s="146">
        <v>24741421.57</v>
      </c>
      <c r="G91" s="146">
        <v>25772188.039999999</v>
      </c>
      <c r="H91" s="145">
        <v>26841643.620819613</v>
      </c>
      <c r="I91" s="285">
        <v>7523848.4152081944</v>
      </c>
      <c r="J91" s="328"/>
    </row>
    <row r="92" spans="2:11" ht="30.75" thickBot="1" x14ac:dyDescent="0.3">
      <c r="B92" s="229" t="s">
        <v>622</v>
      </c>
      <c r="C92" s="144">
        <f t="shared" ref="C92:I92" si="22">IFERROR((C91-C89)/ABS(C89), "")</f>
        <v>3.1585378229414915E-2</v>
      </c>
      <c r="D92" s="144">
        <f t="shared" si="22"/>
        <v>1.6159885524560522E-2</v>
      </c>
      <c r="E92" s="144">
        <f t="shared" si="22"/>
        <v>0.14212369036152334</v>
      </c>
      <c r="F92" s="144">
        <f t="shared" si="22"/>
        <v>0.17294086456678281</v>
      </c>
      <c r="G92" s="144">
        <f t="shared" si="22"/>
        <v>0.10659441827457102</v>
      </c>
      <c r="H92" s="143">
        <f t="shared" si="22"/>
        <v>9.3949348537832128E-2</v>
      </c>
      <c r="I92" s="286">
        <f t="shared" si="22"/>
        <v>0.762877483209213</v>
      </c>
      <c r="J92" s="329"/>
    </row>
    <row r="93" spans="2:11" x14ac:dyDescent="0.25">
      <c r="B93" s="283">
        <v>2022</v>
      </c>
      <c r="C93" s="146">
        <v>502745398.54965174</v>
      </c>
      <c r="D93" s="146">
        <v>2220390137.8486605</v>
      </c>
      <c r="E93" s="146">
        <v>29244484.93</v>
      </c>
      <c r="F93" s="146">
        <v>25334794.958364408</v>
      </c>
      <c r="G93" s="146">
        <v>23340975.771339465</v>
      </c>
      <c r="H93" s="145">
        <v>29169133.113965437</v>
      </c>
      <c r="I93" s="285">
        <v>9629002.9340982046</v>
      </c>
      <c r="J93" s="328"/>
    </row>
    <row r="94" spans="2:11" ht="30.75" thickBot="1" x14ac:dyDescent="0.3">
      <c r="B94" s="229" t="s">
        <v>622</v>
      </c>
      <c r="C94" s="144">
        <f t="shared" ref="C94:I94" si="23">IFERROR((C93-C91)/ABS(C91), "")</f>
        <v>2.8620382477455505E-3</v>
      </c>
      <c r="D94" s="144">
        <f t="shared" si="23"/>
        <v>6.046930547318647E-2</v>
      </c>
      <c r="E94" s="144">
        <f t="shared" si="23"/>
        <v>0.12060714277594856</v>
      </c>
      <c r="F94" s="144">
        <f t="shared" si="23"/>
        <v>2.39829949417255E-2</v>
      </c>
      <c r="G94" s="144">
        <f t="shared" si="23"/>
        <v>-9.4334724893639033E-2</v>
      </c>
      <c r="H94" s="143">
        <f t="shared" si="23"/>
        <v>8.6711884191045419E-2</v>
      </c>
      <c r="I94" s="286">
        <f t="shared" si="23"/>
        <v>0.27979757202906885</v>
      </c>
      <c r="J94" s="329"/>
    </row>
    <row r="95" spans="2:11" x14ac:dyDescent="0.25">
      <c r="B95" s="283">
        <v>2023</v>
      </c>
      <c r="C95" s="146">
        <v>571851870.03999996</v>
      </c>
      <c r="D95" s="146">
        <v>2521261662.0516262</v>
      </c>
      <c r="E95" s="146">
        <v>34646621.590000004</v>
      </c>
      <c r="F95" s="146">
        <v>31132656.981526811</v>
      </c>
      <c r="G95" s="146">
        <v>12340115.669999998</v>
      </c>
      <c r="H95" s="145">
        <v>34593375.577330209</v>
      </c>
      <c r="I95" s="285">
        <v>12980124.325574726</v>
      </c>
      <c r="J95" s="328"/>
    </row>
    <row r="96" spans="2:11" ht="30.75" thickBot="1" x14ac:dyDescent="0.3">
      <c r="B96" s="229" t="s">
        <v>622</v>
      </c>
      <c r="C96" s="144">
        <f t="shared" ref="C96:I96" si="24">IFERROR((C95-C93)/ABS(C93), "")</f>
        <v>0.13745818796096487</v>
      </c>
      <c r="D96" s="144">
        <f t="shared" si="24"/>
        <v>0.13550390045169297</v>
      </c>
      <c r="E96" s="144">
        <f t="shared" si="24"/>
        <v>0.18472326228109787</v>
      </c>
      <c r="F96" s="144">
        <f t="shared" si="24"/>
        <v>0.22884977094508552</v>
      </c>
      <c r="G96" s="144">
        <f t="shared" si="24"/>
        <v>-0.47131106296110781</v>
      </c>
      <c r="H96" s="143">
        <f t="shared" si="24"/>
        <v>0.18595830195473939</v>
      </c>
      <c r="I96" s="286">
        <f t="shared" si="24"/>
        <v>0.34802371693226275</v>
      </c>
      <c r="J96" s="329"/>
    </row>
    <row r="97" spans="2:13" x14ac:dyDescent="0.25">
      <c r="B97" s="283">
        <v>2024</v>
      </c>
      <c r="C97" s="146">
        <v>615155730.69408</v>
      </c>
      <c r="D97" s="833">
        <v>2818822232.9397926</v>
      </c>
      <c r="E97" s="146">
        <v>45766648.064999998</v>
      </c>
      <c r="F97" s="146">
        <v>35800291.879999995</v>
      </c>
      <c r="G97" s="146">
        <v>14115475.990207229</v>
      </c>
      <c r="H97" s="145">
        <v>37222606.507327393</v>
      </c>
      <c r="I97" s="285">
        <v>23009899.356919985</v>
      </c>
      <c r="J97" s="328"/>
    </row>
    <row r="98" spans="2:13" ht="30" x14ac:dyDescent="0.25">
      <c r="B98" s="287" t="s">
        <v>622</v>
      </c>
      <c r="C98" s="144">
        <f t="shared" ref="C98:I98" si="25">IFERROR((C97-C95)/ABS(C95), "")</f>
        <v>7.5725660652383647E-2</v>
      </c>
      <c r="D98" s="144">
        <f t="shared" si="25"/>
        <v>0.11802050353077295</v>
      </c>
      <c r="E98" s="144">
        <f t="shared" si="25"/>
        <v>0.32095557848588474</v>
      </c>
      <c r="F98" s="144">
        <f t="shared" si="25"/>
        <v>0.14992729021627738</v>
      </c>
      <c r="G98" s="144">
        <f t="shared" si="25"/>
        <v>0.14386901773727304</v>
      </c>
      <c r="H98" s="143">
        <f t="shared" si="25"/>
        <v>7.600388473567106E-2</v>
      </c>
      <c r="I98" s="286">
        <f t="shared" si="25"/>
        <v>0.7727025396500713</v>
      </c>
      <c r="J98" s="329"/>
    </row>
    <row r="99" spans="2:13" x14ac:dyDescent="0.25">
      <c r="B99" s="815" t="s">
        <v>771</v>
      </c>
    </row>
    <row r="100" spans="2:13" x14ac:dyDescent="0.25">
      <c r="B100" s="816" t="s">
        <v>1134</v>
      </c>
    </row>
    <row r="101" spans="2:13" x14ac:dyDescent="0.25">
      <c r="B101" s="816" t="s">
        <v>1132</v>
      </c>
    </row>
    <row r="102" spans="2:13" x14ac:dyDescent="0.25">
      <c r="B102" s="816" t="s">
        <v>1133</v>
      </c>
    </row>
    <row r="104" spans="2:13" ht="15.75" x14ac:dyDescent="0.25">
      <c r="B104" s="9" t="s">
        <v>1013</v>
      </c>
    </row>
    <row r="105" spans="2:13" ht="26.25" thickBot="1" x14ac:dyDescent="0.3">
      <c r="B105" s="578" t="s">
        <v>83</v>
      </c>
      <c r="C105" s="288" t="s">
        <v>18</v>
      </c>
      <c r="D105" s="289" t="s">
        <v>19</v>
      </c>
      <c r="E105" s="289" t="s">
        <v>629</v>
      </c>
      <c r="F105" s="289" t="s">
        <v>802</v>
      </c>
      <c r="G105" s="577" t="s">
        <v>22</v>
      </c>
      <c r="H105" s="288" t="s">
        <v>23</v>
      </c>
      <c r="I105" s="289" t="s">
        <v>24</v>
      </c>
      <c r="J105" s="289" t="s">
        <v>25</v>
      </c>
      <c r="K105" s="289" t="s">
        <v>803</v>
      </c>
      <c r="L105" s="577" t="s">
        <v>1009</v>
      </c>
      <c r="M105" s="579" t="s">
        <v>90</v>
      </c>
    </row>
    <row r="106" spans="2:13" ht="15.75" thickBot="1" x14ac:dyDescent="0.3">
      <c r="B106" s="576">
        <v>2011</v>
      </c>
      <c r="C106" s="161">
        <v>3.4</v>
      </c>
      <c r="D106" s="162">
        <v>6.7</v>
      </c>
      <c r="E106" s="162">
        <v>19.2</v>
      </c>
      <c r="F106" s="162">
        <v>16.899999999999999</v>
      </c>
      <c r="G106" s="162">
        <v>6.3</v>
      </c>
      <c r="H106" s="162">
        <v>14.4</v>
      </c>
      <c r="I106" s="162">
        <v>8.4</v>
      </c>
      <c r="J106" s="162">
        <v>4.4000000000000004</v>
      </c>
      <c r="K106" s="162">
        <v>20.2</v>
      </c>
      <c r="L106" s="162">
        <v>0.1</v>
      </c>
      <c r="M106" s="304">
        <v>100</v>
      </c>
    </row>
    <row r="107" spans="2:13" ht="15.75" thickBot="1" x14ac:dyDescent="0.3">
      <c r="B107" s="576">
        <v>2012</v>
      </c>
      <c r="C107" s="163">
        <v>5.0999999999999996</v>
      </c>
      <c r="D107" s="160">
        <v>10</v>
      </c>
      <c r="E107" s="160">
        <v>28.8</v>
      </c>
      <c r="F107" s="160">
        <v>25.2</v>
      </c>
      <c r="G107" s="160">
        <v>9.5</v>
      </c>
      <c r="H107" s="160">
        <v>21.6</v>
      </c>
      <c r="I107" s="160">
        <v>12.6</v>
      </c>
      <c r="J107" s="160">
        <v>6.6</v>
      </c>
      <c r="K107" s="160">
        <v>30.4</v>
      </c>
      <c r="L107" s="160">
        <v>0.2</v>
      </c>
      <c r="M107" s="305">
        <v>150</v>
      </c>
    </row>
    <row r="108" spans="2:13" ht="15.75" thickBot="1" x14ac:dyDescent="0.3">
      <c r="B108" s="576">
        <v>2013</v>
      </c>
      <c r="C108" s="163">
        <v>6.8</v>
      </c>
      <c r="D108" s="160">
        <v>13.2</v>
      </c>
      <c r="E108" s="160">
        <v>38.4</v>
      </c>
      <c r="F108" s="160">
        <v>33.6</v>
      </c>
      <c r="G108" s="160">
        <v>12.6</v>
      </c>
      <c r="H108" s="160">
        <v>28.8</v>
      </c>
      <c r="I108" s="160">
        <v>16.899999999999999</v>
      </c>
      <c r="J108" s="160">
        <v>8.8000000000000007</v>
      </c>
      <c r="K108" s="160">
        <v>40.799999999999997</v>
      </c>
      <c r="L108" s="160">
        <v>0.1</v>
      </c>
      <c r="M108" s="305">
        <v>200</v>
      </c>
    </row>
    <row r="109" spans="2:13" ht="15.75" thickBot="1" x14ac:dyDescent="0.3">
      <c r="B109" s="576">
        <v>2014</v>
      </c>
      <c r="C109" s="163">
        <v>8</v>
      </c>
      <c r="D109" s="160">
        <v>15.5</v>
      </c>
      <c r="E109" s="160">
        <v>45</v>
      </c>
      <c r="F109" s="160">
        <v>39.5</v>
      </c>
      <c r="G109" s="160">
        <v>14.8</v>
      </c>
      <c r="H109" s="160">
        <v>33.700000000000003</v>
      </c>
      <c r="I109" s="160">
        <v>19.899999999999999</v>
      </c>
      <c r="J109" s="160">
        <v>10.4</v>
      </c>
      <c r="K109" s="160">
        <v>53.2</v>
      </c>
      <c r="L109" s="160">
        <v>0.1</v>
      </c>
      <c r="M109" s="305">
        <v>240.1</v>
      </c>
    </row>
    <row r="110" spans="2:13" ht="15.75" thickBot="1" x14ac:dyDescent="0.3">
      <c r="B110" s="576">
        <v>2015</v>
      </c>
      <c r="C110" s="163">
        <v>10.1</v>
      </c>
      <c r="D110" s="160">
        <v>19.600000000000001</v>
      </c>
      <c r="E110" s="160">
        <v>57.4</v>
      </c>
      <c r="F110" s="160">
        <v>50.3</v>
      </c>
      <c r="G110" s="160">
        <v>18.8</v>
      </c>
      <c r="H110" s="160">
        <v>42.9</v>
      </c>
      <c r="I110" s="160">
        <v>25.4</v>
      </c>
      <c r="J110" s="160">
        <v>13.2</v>
      </c>
      <c r="K110" s="160">
        <v>57.3</v>
      </c>
      <c r="L110" s="160">
        <v>0.1</v>
      </c>
      <c r="M110" s="305">
        <v>295.10000000000002</v>
      </c>
    </row>
    <row r="111" spans="2:13" ht="15.75" thickBot="1" x14ac:dyDescent="0.3">
      <c r="B111" s="576">
        <v>2016</v>
      </c>
      <c r="C111" s="163">
        <v>11.8</v>
      </c>
      <c r="D111" s="160">
        <v>22.7</v>
      </c>
      <c r="E111" s="160">
        <v>66.8</v>
      </c>
      <c r="F111" s="160">
        <v>58.6</v>
      </c>
      <c r="G111" s="160">
        <v>22</v>
      </c>
      <c r="H111" s="160">
        <v>49.8</v>
      </c>
      <c r="I111" s="160">
        <v>29.7</v>
      </c>
      <c r="J111" s="160">
        <v>15.4</v>
      </c>
      <c r="K111" s="160">
        <v>73.2</v>
      </c>
      <c r="L111" s="160">
        <v>0.1</v>
      </c>
      <c r="M111" s="305">
        <v>350</v>
      </c>
    </row>
    <row r="112" spans="2:13" ht="15.75" thickBot="1" x14ac:dyDescent="0.3">
      <c r="B112" s="300">
        <v>2017</v>
      </c>
      <c r="C112" s="163">
        <v>11.7</v>
      </c>
      <c r="D112" s="160">
        <v>22.6</v>
      </c>
      <c r="E112" s="160">
        <v>66.599999999999994</v>
      </c>
      <c r="F112" s="160">
        <v>58.4</v>
      </c>
      <c r="G112" s="160">
        <v>21.9</v>
      </c>
      <c r="H112" s="160">
        <v>49.6</v>
      </c>
      <c r="I112" s="160">
        <v>29.7</v>
      </c>
      <c r="J112" s="160">
        <v>15.4</v>
      </c>
      <c r="K112" s="160">
        <v>73.8</v>
      </c>
      <c r="L112" s="160">
        <v>0.1</v>
      </c>
      <c r="M112" s="305">
        <v>350</v>
      </c>
    </row>
    <row r="113" spans="2:13" ht="15.75" thickBot="1" x14ac:dyDescent="0.3">
      <c r="B113" s="576">
        <v>2018</v>
      </c>
      <c r="C113" s="163">
        <v>12.2</v>
      </c>
      <c r="D113" s="160">
        <v>23.4</v>
      </c>
      <c r="E113" s="160">
        <v>69.599999999999994</v>
      </c>
      <c r="F113" s="160">
        <v>61.1</v>
      </c>
      <c r="G113" s="160">
        <v>22.9</v>
      </c>
      <c r="H113" s="160">
        <v>51.7</v>
      </c>
      <c r="I113" s="160">
        <v>31.1</v>
      </c>
      <c r="J113" s="160">
        <v>16.2</v>
      </c>
      <c r="K113" s="160">
        <v>77.7</v>
      </c>
      <c r="L113" s="160">
        <v>0.1</v>
      </c>
      <c r="M113" s="305">
        <v>366</v>
      </c>
    </row>
    <row r="114" spans="2:13" ht="15.75" thickBot="1" x14ac:dyDescent="0.3">
      <c r="B114" s="576">
        <v>2019</v>
      </c>
      <c r="C114" s="163">
        <v>12.7</v>
      </c>
      <c r="D114" s="160">
        <v>24.3</v>
      </c>
      <c r="E114" s="160">
        <v>72.400000000000006</v>
      </c>
      <c r="F114" s="160">
        <v>61</v>
      </c>
      <c r="G114" s="160">
        <v>23.9</v>
      </c>
      <c r="H114" s="160">
        <v>53.7</v>
      </c>
      <c r="I114" s="160">
        <v>32.5</v>
      </c>
      <c r="J114" s="160">
        <v>17</v>
      </c>
      <c r="K114" s="160">
        <v>81.599999999999994</v>
      </c>
      <c r="L114" s="160">
        <v>0.1</v>
      </c>
      <c r="M114" s="305">
        <v>379.1</v>
      </c>
    </row>
    <row r="115" spans="2:13" ht="15.75" thickBot="1" x14ac:dyDescent="0.3">
      <c r="B115" s="576">
        <v>2020</v>
      </c>
      <c r="C115" s="163">
        <v>13.2</v>
      </c>
      <c r="D115" s="160">
        <v>25.3</v>
      </c>
      <c r="E115" s="160">
        <v>75.599999999999994</v>
      </c>
      <c r="F115" s="160">
        <v>66.8</v>
      </c>
      <c r="G115" s="160">
        <v>25</v>
      </c>
      <c r="H115" s="160">
        <v>56</v>
      </c>
      <c r="I115" s="160">
        <v>34</v>
      </c>
      <c r="J115" s="160">
        <v>17.8</v>
      </c>
      <c r="K115" s="160">
        <v>85.4</v>
      </c>
      <c r="L115" s="160">
        <v>0.1</v>
      </c>
      <c r="M115" s="305">
        <v>396.1</v>
      </c>
    </row>
    <row r="116" spans="2:13" ht="15.75" thickBot="1" x14ac:dyDescent="0.3">
      <c r="B116" s="576">
        <v>2021</v>
      </c>
      <c r="C116" s="163">
        <v>13.8</v>
      </c>
      <c r="D116" s="160">
        <v>26.3</v>
      </c>
      <c r="E116" s="160">
        <v>78.900000000000006</v>
      </c>
      <c r="F116" s="160">
        <v>67</v>
      </c>
      <c r="G116" s="160">
        <v>26.1</v>
      </c>
      <c r="H116" s="160">
        <v>58.4</v>
      </c>
      <c r="I116" s="160">
        <v>35.5</v>
      </c>
      <c r="J116" s="160">
        <v>18.600000000000001</v>
      </c>
      <c r="K116" s="160">
        <v>89.4</v>
      </c>
      <c r="L116" s="160">
        <v>0.1</v>
      </c>
      <c r="M116" s="305">
        <v>414.1</v>
      </c>
    </row>
    <row r="117" spans="2:13" ht="15.75" thickBot="1" x14ac:dyDescent="0.3">
      <c r="B117" s="576">
        <v>2022</v>
      </c>
      <c r="C117" s="163">
        <v>14.4</v>
      </c>
      <c r="D117" s="160">
        <v>27.5</v>
      </c>
      <c r="E117" s="160">
        <v>82.6</v>
      </c>
      <c r="F117" s="160">
        <v>73.099999999999994</v>
      </c>
      <c r="G117" s="160">
        <v>27.3</v>
      </c>
      <c r="H117" s="160">
        <v>60.9</v>
      </c>
      <c r="I117" s="160">
        <v>37.1</v>
      </c>
      <c r="J117" s="160">
        <v>19.5</v>
      </c>
      <c r="K117" s="160">
        <v>93.5</v>
      </c>
      <c r="L117" s="160">
        <v>0.1</v>
      </c>
      <c r="M117" s="305">
        <v>436</v>
      </c>
    </row>
    <row r="118" spans="2:13" ht="15.75" thickBot="1" x14ac:dyDescent="0.3">
      <c r="B118" s="576">
        <v>2023</v>
      </c>
      <c r="C118" s="163">
        <v>15.1</v>
      </c>
      <c r="D118" s="160">
        <v>28.7</v>
      </c>
      <c r="E118" s="160">
        <v>86.3</v>
      </c>
      <c r="F118" s="160">
        <v>76.400000000000006</v>
      </c>
      <c r="G118" s="160">
        <v>28.5</v>
      </c>
      <c r="H118" s="160">
        <v>63.6</v>
      </c>
      <c r="I118" s="160">
        <v>38.700000000000003</v>
      </c>
      <c r="J118" s="160">
        <v>20.399999999999999</v>
      </c>
      <c r="K118" s="160">
        <v>97.9</v>
      </c>
      <c r="L118" s="160">
        <v>0.1</v>
      </c>
      <c r="M118" s="305">
        <v>455.6</v>
      </c>
    </row>
    <row r="119" spans="2:13" x14ac:dyDescent="0.25">
      <c r="B119" s="575">
        <v>2024</v>
      </c>
      <c r="C119" s="306">
        <v>35.799999999999997</v>
      </c>
      <c r="D119" s="307">
        <v>69.900000000000006</v>
      </c>
      <c r="E119" s="307">
        <v>204.1</v>
      </c>
      <c r="F119" s="307">
        <v>186.9</v>
      </c>
      <c r="G119" s="307">
        <v>69.099999999999994</v>
      </c>
      <c r="H119" s="307">
        <v>156.9</v>
      </c>
      <c r="I119" s="307">
        <v>94.8</v>
      </c>
      <c r="J119" s="307">
        <v>48.2</v>
      </c>
      <c r="K119" s="307">
        <v>234.3</v>
      </c>
      <c r="L119" s="307">
        <v>0.1</v>
      </c>
      <c r="M119" s="308">
        <v>1100</v>
      </c>
    </row>
    <row r="120" spans="2:13" x14ac:dyDescent="0.25">
      <c r="B120" s="815" t="s">
        <v>91</v>
      </c>
      <c r="C120" s="324"/>
      <c r="D120" s="324"/>
      <c r="E120" s="325"/>
      <c r="F120" s="324"/>
      <c r="G120" s="324"/>
      <c r="H120" s="326"/>
      <c r="I120" s="326"/>
      <c r="J120" s="326"/>
      <c r="K120" s="326"/>
      <c r="M120" s="6"/>
    </row>
    <row r="121" spans="2:13" x14ac:dyDescent="0.25">
      <c r="B121" s="816" t="s">
        <v>1135</v>
      </c>
      <c r="C121" s="324"/>
      <c r="D121" s="324"/>
      <c r="E121" s="324"/>
      <c r="F121" s="324"/>
      <c r="G121" s="324"/>
      <c r="H121" s="324"/>
      <c r="I121" s="324"/>
      <c r="J121" s="324"/>
      <c r="K121" s="334"/>
      <c r="M121" s="6"/>
    </row>
    <row r="122" spans="2:13" x14ac:dyDescent="0.25">
      <c r="B122" s="816" t="s">
        <v>1136</v>
      </c>
      <c r="C122" s="324"/>
      <c r="D122" s="324"/>
      <c r="E122" s="324"/>
      <c r="F122" s="324"/>
      <c r="G122" s="324"/>
      <c r="H122" s="324"/>
      <c r="I122" s="324"/>
      <c r="J122" s="324"/>
      <c r="K122" s="334"/>
      <c r="M122" s="6"/>
    </row>
    <row r="123" spans="2:13" x14ac:dyDescent="0.25">
      <c r="B123" s="816" t="s">
        <v>1137</v>
      </c>
      <c r="C123" s="324"/>
      <c r="D123" s="324"/>
      <c r="E123" s="324"/>
      <c r="F123" s="324"/>
      <c r="G123" s="324"/>
      <c r="H123" s="324"/>
      <c r="I123" s="324"/>
      <c r="J123" s="324"/>
      <c r="K123" s="266"/>
      <c r="M123" s="6"/>
    </row>
    <row r="124" spans="2:13" x14ac:dyDescent="0.25">
      <c r="B124" s="815" t="s">
        <v>832</v>
      </c>
      <c r="C124" s="324"/>
      <c r="D124" s="324"/>
      <c r="E124" s="324"/>
      <c r="F124" s="324"/>
      <c r="G124" s="324"/>
      <c r="H124" s="324"/>
      <c r="I124" s="324"/>
      <c r="J124" s="324"/>
      <c r="K124" s="266"/>
      <c r="M124" s="6"/>
    </row>
    <row r="125" spans="2:13" x14ac:dyDescent="0.25">
      <c r="B125" s="815" t="s">
        <v>92</v>
      </c>
      <c r="C125" s="324"/>
      <c r="D125" s="324"/>
      <c r="E125" s="324"/>
      <c r="F125" s="324"/>
      <c r="G125" s="324"/>
      <c r="H125" s="324"/>
      <c r="I125" s="324"/>
      <c r="J125" s="324"/>
      <c r="K125" s="334"/>
      <c r="M125" s="6"/>
    </row>
    <row r="127" spans="2:13" ht="18" x14ac:dyDescent="0.25">
      <c r="B127" s="9" t="s">
        <v>901</v>
      </c>
      <c r="L127" s="5"/>
    </row>
    <row r="128" spans="2:13" ht="51.75" thickBot="1" x14ac:dyDescent="0.3">
      <c r="B128" s="755"/>
      <c r="C128" s="277" t="s">
        <v>72</v>
      </c>
      <c r="D128" s="278" t="s">
        <v>623</v>
      </c>
      <c r="E128" s="278" t="s">
        <v>74</v>
      </c>
      <c r="F128" s="278" t="s">
        <v>66</v>
      </c>
      <c r="G128" s="278" t="s">
        <v>624</v>
      </c>
      <c r="H128" s="277" t="s">
        <v>75</v>
      </c>
      <c r="I128" s="279" t="s">
        <v>78</v>
      </c>
      <c r="J128" s="327"/>
      <c r="L128" s="5"/>
    </row>
    <row r="129" spans="2:12" x14ac:dyDescent="0.25">
      <c r="B129" s="283">
        <v>2011</v>
      </c>
      <c r="C129" s="147">
        <v>123260</v>
      </c>
      <c r="D129" s="139">
        <v>72297</v>
      </c>
      <c r="E129" s="139">
        <v>5051</v>
      </c>
      <c r="F129" s="139">
        <v>5513</v>
      </c>
      <c r="G129" s="139">
        <v>11021</v>
      </c>
      <c r="H129" s="138">
        <v>68087.203162499267</v>
      </c>
      <c r="I129" s="284"/>
      <c r="J129" s="328"/>
      <c r="L129" s="5"/>
    </row>
    <row r="130" spans="2:12" ht="30.75" thickBot="1" x14ac:dyDescent="0.3">
      <c r="B130" s="229" t="s">
        <v>622</v>
      </c>
      <c r="C130" s="148"/>
      <c r="D130" s="141"/>
      <c r="E130" s="142"/>
      <c r="F130" s="142"/>
      <c r="G130" s="142"/>
      <c r="H130" s="140"/>
      <c r="I130" s="330"/>
      <c r="J130" s="91"/>
    </row>
    <row r="131" spans="2:12" x14ac:dyDescent="0.25">
      <c r="B131" s="283">
        <v>2012</v>
      </c>
      <c r="C131" s="149">
        <v>132728</v>
      </c>
      <c r="D131" s="146">
        <v>71821.109999999986</v>
      </c>
      <c r="E131" s="146">
        <v>6023</v>
      </c>
      <c r="F131" s="146">
        <v>4916</v>
      </c>
      <c r="G131" s="146">
        <v>11140</v>
      </c>
      <c r="H131" s="145">
        <v>69259.89</v>
      </c>
      <c r="I131" s="285"/>
      <c r="J131" s="328"/>
    </row>
    <row r="132" spans="2:12" ht="30.75" thickBot="1" x14ac:dyDescent="0.3">
      <c r="B132" s="229" t="s">
        <v>622</v>
      </c>
      <c r="C132" s="150">
        <f t="shared" ref="C132:H132" si="26">IFERROR((C131-C129)/ABS(C129), "")</f>
        <v>7.6813240305046243E-2</v>
      </c>
      <c r="D132" s="144">
        <f t="shared" si="26"/>
        <v>-6.5824308062577145E-3</v>
      </c>
      <c r="E132" s="144">
        <f t="shared" si="26"/>
        <v>0.1924371411601663</v>
      </c>
      <c r="F132" s="144">
        <f t="shared" si="26"/>
        <v>-0.10828949755124252</v>
      </c>
      <c r="G132" s="144">
        <f t="shared" si="26"/>
        <v>1.0797568278740587E-2</v>
      </c>
      <c r="H132" s="143">
        <f t="shared" si="26"/>
        <v>1.7223307509077111E-2</v>
      </c>
      <c r="I132" s="286"/>
      <c r="J132" s="329"/>
    </row>
    <row r="133" spans="2:12" x14ac:dyDescent="0.25">
      <c r="B133" s="283">
        <v>2013</v>
      </c>
      <c r="C133" s="149">
        <v>136081</v>
      </c>
      <c r="D133" s="146">
        <v>73190.840696492727</v>
      </c>
      <c r="E133" s="146">
        <v>6669</v>
      </c>
      <c r="F133" s="146">
        <v>6345</v>
      </c>
      <c r="G133" s="146">
        <v>11380</v>
      </c>
      <c r="H133" s="145">
        <v>81101</v>
      </c>
      <c r="I133" s="285"/>
      <c r="J133" s="328"/>
    </row>
    <row r="134" spans="2:12" ht="30.75" thickBot="1" x14ac:dyDescent="0.3">
      <c r="B134" s="229" t="s">
        <v>622</v>
      </c>
      <c r="C134" s="150">
        <f t="shared" ref="C134:H134" si="27">IFERROR((C133-C131)/ABS(C131), "")</f>
        <v>2.5262190344162497E-2</v>
      </c>
      <c r="D134" s="144">
        <f t="shared" si="27"/>
        <v>1.9071421988503676E-2</v>
      </c>
      <c r="E134" s="144">
        <f t="shared" si="27"/>
        <v>0.10725552050473186</v>
      </c>
      <c r="F134" s="144">
        <f t="shared" si="27"/>
        <v>0.29068348250610254</v>
      </c>
      <c r="G134" s="144">
        <f t="shared" si="27"/>
        <v>2.1543985637342909E-2</v>
      </c>
      <c r="H134" s="143">
        <f t="shared" si="27"/>
        <v>0.17096634141347902</v>
      </c>
      <c r="I134" s="286"/>
      <c r="J134" s="329"/>
    </row>
    <row r="135" spans="2:12" x14ac:dyDescent="0.25">
      <c r="B135" s="283">
        <v>2014</v>
      </c>
      <c r="C135" s="149">
        <v>140391</v>
      </c>
      <c r="D135" s="146">
        <v>73839.998657765304</v>
      </c>
      <c r="E135" s="146">
        <v>7188</v>
      </c>
      <c r="F135" s="146">
        <v>8388</v>
      </c>
      <c r="G135" s="146">
        <v>11891</v>
      </c>
      <c r="H135" s="145">
        <v>86469</v>
      </c>
      <c r="I135" s="285"/>
      <c r="J135" s="328"/>
    </row>
    <row r="136" spans="2:12" ht="30.75" thickBot="1" x14ac:dyDescent="0.3">
      <c r="B136" s="229" t="s">
        <v>622</v>
      </c>
      <c r="C136" s="150">
        <f t="shared" ref="C136:H136" si="28">IFERROR((C135-C133)/ABS(C133), "")</f>
        <v>3.1672312813691844E-2</v>
      </c>
      <c r="D136" s="144">
        <f t="shared" si="28"/>
        <v>8.8693879602298881E-3</v>
      </c>
      <c r="E136" s="144">
        <f t="shared" si="28"/>
        <v>7.7822762033288348E-2</v>
      </c>
      <c r="F136" s="144">
        <f t="shared" si="28"/>
        <v>0.3219858156028369</v>
      </c>
      <c r="G136" s="144">
        <f t="shared" si="28"/>
        <v>4.4903339191564147E-2</v>
      </c>
      <c r="H136" s="143">
        <f t="shared" si="28"/>
        <v>6.618907288442806E-2</v>
      </c>
      <c r="I136" s="286"/>
      <c r="J136" s="329"/>
    </row>
    <row r="137" spans="2:12" x14ac:dyDescent="0.25">
      <c r="B137" s="283">
        <v>2015</v>
      </c>
      <c r="C137" s="149">
        <v>145324</v>
      </c>
      <c r="D137" s="146">
        <v>75632</v>
      </c>
      <c r="E137" s="146">
        <v>7231</v>
      </c>
      <c r="F137" s="146">
        <v>8304</v>
      </c>
      <c r="G137" s="146">
        <v>12019</v>
      </c>
      <c r="H137" s="145">
        <v>88376</v>
      </c>
      <c r="I137" s="285"/>
      <c r="J137" s="328"/>
    </row>
    <row r="138" spans="2:12" ht="30.75" thickBot="1" x14ac:dyDescent="0.3">
      <c r="B138" s="229" t="s">
        <v>622</v>
      </c>
      <c r="C138" s="150">
        <f t="shared" ref="C138:H138" si="29">IFERROR((C137-C135)/ABS(C135), "")</f>
        <v>3.5137580044304832E-2</v>
      </c>
      <c r="D138" s="144">
        <f t="shared" si="29"/>
        <v>2.4268707676178197E-2</v>
      </c>
      <c r="E138" s="144">
        <f t="shared" si="29"/>
        <v>5.9821925431274344E-3</v>
      </c>
      <c r="F138" s="144">
        <f t="shared" si="29"/>
        <v>-1.0014306151645207E-2</v>
      </c>
      <c r="G138" s="144">
        <f t="shared" si="29"/>
        <v>1.0764443696913633E-2</v>
      </c>
      <c r="H138" s="143">
        <f t="shared" si="29"/>
        <v>2.205414657276018E-2</v>
      </c>
      <c r="I138" s="286"/>
      <c r="J138" s="329"/>
    </row>
    <row r="139" spans="2:12" x14ac:dyDescent="0.25">
      <c r="B139" s="283">
        <v>2016</v>
      </c>
      <c r="C139" s="149">
        <v>147037</v>
      </c>
      <c r="D139" s="146">
        <v>74710</v>
      </c>
      <c r="E139" s="146">
        <v>7318</v>
      </c>
      <c r="F139" s="146">
        <v>9320</v>
      </c>
      <c r="G139" s="146">
        <v>11856</v>
      </c>
      <c r="H139" s="145">
        <v>97722</v>
      </c>
      <c r="I139" s="285"/>
      <c r="J139" s="328"/>
    </row>
    <row r="140" spans="2:12" ht="30.75" thickBot="1" x14ac:dyDescent="0.3">
      <c r="B140" s="229" t="s">
        <v>622</v>
      </c>
      <c r="C140" s="150">
        <f t="shared" ref="C140:H140" si="30">IFERROR((C139-C137)/ABS(C137), "")</f>
        <v>1.1787454240180562E-2</v>
      </c>
      <c r="D140" s="144">
        <f t="shared" si="30"/>
        <v>-1.2190607150412524E-2</v>
      </c>
      <c r="E140" s="144">
        <f t="shared" si="30"/>
        <v>1.2031530908588025E-2</v>
      </c>
      <c r="F140" s="144">
        <f t="shared" si="30"/>
        <v>0.12235067437379576</v>
      </c>
      <c r="G140" s="144">
        <f t="shared" si="30"/>
        <v>-1.3561860387719444E-2</v>
      </c>
      <c r="H140" s="143">
        <f t="shared" si="30"/>
        <v>0.10575269303883407</v>
      </c>
      <c r="I140" s="286"/>
      <c r="J140" s="329"/>
    </row>
    <row r="141" spans="2:12" x14ac:dyDescent="0.25">
      <c r="B141" s="283">
        <v>2017</v>
      </c>
      <c r="C141" s="149">
        <v>149442</v>
      </c>
      <c r="D141" s="146">
        <v>82485</v>
      </c>
      <c r="E141" s="146">
        <v>7726</v>
      </c>
      <c r="F141" s="146">
        <v>9640</v>
      </c>
      <c r="G141" s="146">
        <v>3395</v>
      </c>
      <c r="H141" s="145">
        <v>96512</v>
      </c>
      <c r="I141" s="285"/>
      <c r="J141" s="328"/>
    </row>
    <row r="142" spans="2:12" ht="30.75" thickBot="1" x14ac:dyDescent="0.3">
      <c r="B142" s="229" t="s">
        <v>622</v>
      </c>
      <c r="C142" s="150">
        <f t="shared" ref="C142:H142" si="31">IFERROR((C141-C139)/ABS(C139), "")</f>
        <v>1.6356427293810403E-2</v>
      </c>
      <c r="D142" s="144">
        <f t="shared" si="31"/>
        <v>0.10406906705929594</v>
      </c>
      <c r="E142" s="144">
        <f t="shared" si="31"/>
        <v>5.575293796119158E-2</v>
      </c>
      <c r="F142" s="144">
        <f t="shared" si="31"/>
        <v>3.4334763948497854E-2</v>
      </c>
      <c r="G142" s="144">
        <f t="shared" si="31"/>
        <v>-0.71364709851551955</v>
      </c>
      <c r="H142" s="143">
        <f t="shared" si="31"/>
        <v>-1.2382063404351119E-2</v>
      </c>
      <c r="I142" s="286"/>
      <c r="J142" s="329"/>
      <c r="L142" s="6"/>
    </row>
    <row r="143" spans="2:12" x14ac:dyDescent="0.25">
      <c r="B143" s="283">
        <v>2018</v>
      </c>
      <c r="C143" s="149">
        <v>153486</v>
      </c>
      <c r="D143" s="146">
        <v>95100</v>
      </c>
      <c r="E143" s="146">
        <v>8188</v>
      </c>
      <c r="F143" s="146">
        <v>9871</v>
      </c>
      <c r="G143" s="146">
        <v>3485</v>
      </c>
      <c r="H143" s="145">
        <v>103774</v>
      </c>
      <c r="I143" s="299">
        <v>1326</v>
      </c>
      <c r="J143" s="328"/>
    </row>
    <row r="144" spans="2:12" ht="30.75" thickBot="1" x14ac:dyDescent="0.3">
      <c r="B144" s="229" t="s">
        <v>622</v>
      </c>
      <c r="C144" s="150">
        <f t="shared" ref="C144:I144" si="32">IFERROR((C143-C141)/ABS(C141), "")</f>
        <v>2.7060665676315897E-2</v>
      </c>
      <c r="D144" s="144">
        <f t="shared" si="32"/>
        <v>0.15293689761774867</v>
      </c>
      <c r="E144" s="144">
        <f t="shared" si="32"/>
        <v>5.9798084390370182E-2</v>
      </c>
      <c r="F144" s="144">
        <f t="shared" si="32"/>
        <v>2.3962655601659753E-2</v>
      </c>
      <c r="G144" s="144">
        <f t="shared" si="32"/>
        <v>2.6509572901325478E-2</v>
      </c>
      <c r="H144" s="143">
        <f t="shared" si="32"/>
        <v>7.524452917771883E-2</v>
      </c>
      <c r="I144" s="286" t="str">
        <f t="shared" si="32"/>
        <v/>
      </c>
      <c r="J144" s="329"/>
      <c r="L144" s="6"/>
    </row>
    <row r="145" spans="2:10" x14ac:dyDescent="0.25">
      <c r="B145" s="283">
        <v>2019</v>
      </c>
      <c r="C145" s="149">
        <v>153152</v>
      </c>
      <c r="D145" s="146">
        <v>96458</v>
      </c>
      <c r="E145" s="146">
        <v>8883</v>
      </c>
      <c r="F145" s="146">
        <v>9040</v>
      </c>
      <c r="G145" s="146">
        <v>3465</v>
      </c>
      <c r="H145" s="145">
        <v>109189</v>
      </c>
      <c r="I145" s="299">
        <v>1933</v>
      </c>
      <c r="J145" s="328"/>
    </row>
    <row r="146" spans="2:10" ht="30.75" thickBot="1" x14ac:dyDescent="0.3">
      <c r="B146" s="229" t="s">
        <v>622</v>
      </c>
      <c r="C146" s="150">
        <f t="shared" ref="C146:I146" si="33">IFERROR((C145-C143)/ABS(C143), "")</f>
        <v>-2.176094236607899E-3</v>
      </c>
      <c r="D146" s="144">
        <f t="shared" si="33"/>
        <v>1.4279705573080967E-2</v>
      </c>
      <c r="E146" s="144">
        <f t="shared" si="33"/>
        <v>8.4880312652662437E-2</v>
      </c>
      <c r="F146" s="144">
        <f t="shared" si="33"/>
        <v>-8.4185999392158845E-2</v>
      </c>
      <c r="G146" s="144">
        <f t="shared" si="33"/>
        <v>-5.7388809182209472E-3</v>
      </c>
      <c r="H146" s="143">
        <f t="shared" si="33"/>
        <v>5.2180700368107617E-2</v>
      </c>
      <c r="I146" s="331">
        <f t="shared" si="33"/>
        <v>0.45776772247360481</v>
      </c>
      <c r="J146" s="329"/>
    </row>
    <row r="147" spans="2:10" x14ac:dyDescent="0.25">
      <c r="B147" s="283">
        <v>2020</v>
      </c>
      <c r="C147" s="149">
        <v>151582</v>
      </c>
      <c r="D147" s="146">
        <v>95263</v>
      </c>
      <c r="E147" s="146">
        <v>7695</v>
      </c>
      <c r="F147" s="146">
        <v>6968</v>
      </c>
      <c r="G147" s="146">
        <v>3602</v>
      </c>
      <c r="H147" s="145">
        <v>110807</v>
      </c>
      <c r="I147" s="299">
        <v>2199</v>
      </c>
      <c r="J147" s="328"/>
    </row>
    <row r="148" spans="2:10" ht="30.75" thickBot="1" x14ac:dyDescent="0.3">
      <c r="B148" s="229" t="s">
        <v>622</v>
      </c>
      <c r="C148" s="150">
        <f t="shared" ref="C148:I148" si="34">IFERROR((C147-C145)/ABS(C145), "")</f>
        <v>-1.025125365649812E-2</v>
      </c>
      <c r="D148" s="144">
        <f t="shared" si="34"/>
        <v>-1.2388811710796409E-2</v>
      </c>
      <c r="E148" s="144">
        <f t="shared" si="34"/>
        <v>-0.1337386018237082</v>
      </c>
      <c r="F148" s="144">
        <f t="shared" si="34"/>
        <v>-0.22920353982300884</v>
      </c>
      <c r="G148" s="144">
        <f t="shared" si="34"/>
        <v>3.9538239538239539E-2</v>
      </c>
      <c r="H148" s="143">
        <f t="shared" si="34"/>
        <v>1.4818342507029096E-2</v>
      </c>
      <c r="I148" s="331">
        <f t="shared" si="34"/>
        <v>0.13760993274702535</v>
      </c>
      <c r="J148" s="329"/>
    </row>
    <row r="149" spans="2:10" x14ac:dyDescent="0.25">
      <c r="B149" s="283">
        <v>2021</v>
      </c>
      <c r="C149" s="149">
        <v>151537</v>
      </c>
      <c r="D149" s="146">
        <v>96338</v>
      </c>
      <c r="E149" s="146">
        <v>6986</v>
      </c>
      <c r="F149" s="146">
        <v>7505</v>
      </c>
      <c r="G149" s="146">
        <v>3924</v>
      </c>
      <c r="H149" s="145">
        <v>117886</v>
      </c>
      <c r="I149" s="299">
        <v>2607</v>
      </c>
      <c r="J149" s="328"/>
    </row>
    <row r="150" spans="2:10" ht="30.75" thickBot="1" x14ac:dyDescent="0.3">
      <c r="B150" s="229" t="s">
        <v>622</v>
      </c>
      <c r="C150" s="150">
        <f t="shared" ref="C150:I150" si="35">IFERROR((C149-C147)/ABS(C147), "")</f>
        <v>-2.9686902138776375E-4</v>
      </c>
      <c r="D150" s="144">
        <f t="shared" si="35"/>
        <v>1.1284549090412857E-2</v>
      </c>
      <c r="E150" s="144">
        <f t="shared" si="35"/>
        <v>-9.2137751786874597E-2</v>
      </c>
      <c r="F150" s="144">
        <f t="shared" si="35"/>
        <v>7.706659012629162E-2</v>
      </c>
      <c r="G150" s="144">
        <f t="shared" si="35"/>
        <v>8.9394780677401448E-2</v>
      </c>
      <c r="H150" s="143">
        <f t="shared" si="35"/>
        <v>6.3885855586740911E-2</v>
      </c>
      <c r="I150" s="331">
        <f t="shared" si="35"/>
        <v>0.18553888130968621</v>
      </c>
      <c r="J150" s="329"/>
    </row>
    <row r="151" spans="2:10" x14ac:dyDescent="0.25">
      <c r="B151" s="283">
        <v>2022</v>
      </c>
      <c r="C151" s="149">
        <v>150947</v>
      </c>
      <c r="D151" s="146">
        <v>96230.523411794478</v>
      </c>
      <c r="E151" s="146">
        <v>8171</v>
      </c>
      <c r="F151" s="146">
        <v>7612</v>
      </c>
      <c r="G151" s="146">
        <v>4078</v>
      </c>
      <c r="H151" s="145">
        <v>127105</v>
      </c>
      <c r="I151" s="299">
        <v>3454</v>
      </c>
      <c r="J151" s="328"/>
    </row>
    <row r="152" spans="2:10" ht="30.75" thickBot="1" x14ac:dyDescent="0.3">
      <c r="B152" s="229" t="s">
        <v>622</v>
      </c>
      <c r="C152" s="150">
        <f t="shared" ref="C152:I152" si="36">IFERROR((C151-C149)/ABS(C149), "")</f>
        <v>-3.89343856615876E-3</v>
      </c>
      <c r="D152" s="144">
        <f t="shared" si="36"/>
        <v>-1.1156198821391527E-3</v>
      </c>
      <c r="E152" s="144">
        <f t="shared" si="36"/>
        <v>0.16962496421414258</v>
      </c>
      <c r="F152" s="144">
        <f t="shared" si="36"/>
        <v>1.4257161892071952E-2</v>
      </c>
      <c r="G152" s="144">
        <f t="shared" si="36"/>
        <v>3.9245667686034658E-2</v>
      </c>
      <c r="H152" s="143">
        <f t="shared" si="36"/>
        <v>7.8202670376465402E-2</v>
      </c>
      <c r="I152" s="331">
        <f t="shared" si="36"/>
        <v>0.32489451476793246</v>
      </c>
      <c r="J152" s="329"/>
    </row>
    <row r="153" spans="2:10" x14ac:dyDescent="0.25">
      <c r="B153" s="283">
        <v>2023</v>
      </c>
      <c r="C153" s="149">
        <v>155338</v>
      </c>
      <c r="D153" s="146">
        <v>95462</v>
      </c>
      <c r="E153" s="146">
        <v>9533</v>
      </c>
      <c r="F153" s="146">
        <v>8315</v>
      </c>
      <c r="G153" s="146">
        <v>2925</v>
      </c>
      <c r="H153" s="145">
        <v>137806</v>
      </c>
      <c r="I153" s="299">
        <v>4083</v>
      </c>
      <c r="J153" s="328"/>
    </row>
    <row r="154" spans="2:10" ht="30.75" thickBot="1" x14ac:dyDescent="0.3">
      <c r="B154" s="229" t="s">
        <v>622</v>
      </c>
      <c r="C154" s="150">
        <f t="shared" ref="C154:I154" si="37">IFERROR((C153-C151)/ABS(C151), "")</f>
        <v>2.9089680483878447E-2</v>
      </c>
      <c r="D154" s="144">
        <f t="shared" si="37"/>
        <v>-7.9862748798089182E-3</v>
      </c>
      <c r="E154" s="144">
        <f t="shared" si="37"/>
        <v>0.16668706400685351</v>
      </c>
      <c r="F154" s="144">
        <f t="shared" si="37"/>
        <v>9.2354177614293223E-2</v>
      </c>
      <c r="G154" s="144">
        <f t="shared" si="37"/>
        <v>-0.28273663560568907</v>
      </c>
      <c r="H154" s="143">
        <f t="shared" si="37"/>
        <v>8.4190236418708944E-2</v>
      </c>
      <c r="I154" s="331">
        <f t="shared" si="37"/>
        <v>0.18210770121598147</v>
      </c>
      <c r="J154" s="329"/>
    </row>
    <row r="155" spans="2:10" x14ac:dyDescent="0.25">
      <c r="B155" s="283">
        <v>2024</v>
      </c>
      <c r="C155" s="149">
        <v>140149</v>
      </c>
      <c r="D155" s="146">
        <v>96389</v>
      </c>
      <c r="E155" s="146">
        <v>10527</v>
      </c>
      <c r="F155" s="146">
        <v>8721</v>
      </c>
      <c r="G155" s="146">
        <v>2975</v>
      </c>
      <c r="H155" s="145">
        <v>150767</v>
      </c>
      <c r="I155" s="299">
        <v>9967</v>
      </c>
      <c r="J155" s="328"/>
    </row>
    <row r="156" spans="2:10" ht="30" x14ac:dyDescent="0.25">
      <c r="B156" s="287" t="s">
        <v>622</v>
      </c>
      <c r="C156" s="150">
        <f t="shared" ref="C156:I156" si="38">IFERROR((C155-C153)/ABS(C153), "")</f>
        <v>-9.7780324196268781E-2</v>
      </c>
      <c r="D156" s="144">
        <f t="shared" si="38"/>
        <v>9.7106702143261187E-3</v>
      </c>
      <c r="E156" s="144">
        <f t="shared" si="38"/>
        <v>0.10426938004825344</v>
      </c>
      <c r="F156" s="144">
        <f t="shared" si="38"/>
        <v>4.882742032471437E-2</v>
      </c>
      <c r="G156" s="144">
        <f t="shared" si="38"/>
        <v>1.7094017094017096E-2</v>
      </c>
      <c r="H156" s="143">
        <f t="shared" si="38"/>
        <v>9.4052508599045029E-2</v>
      </c>
      <c r="I156" s="331">
        <f t="shared" si="38"/>
        <v>1.4410972324271369</v>
      </c>
      <c r="J156" s="329"/>
    </row>
    <row r="157" spans="2:10" x14ac:dyDescent="0.25">
      <c r="B157" s="815" t="s">
        <v>771</v>
      </c>
    </row>
    <row r="158" spans="2:10" x14ac:dyDescent="0.25">
      <c r="B158" s="816" t="s">
        <v>1131</v>
      </c>
    </row>
    <row r="159" spans="2:10" x14ac:dyDescent="0.25">
      <c r="B159" s="816" t="s">
        <v>1132</v>
      </c>
    </row>
    <row r="160" spans="2:10" x14ac:dyDescent="0.25">
      <c r="B160" s="816" t="s">
        <v>1133</v>
      </c>
    </row>
    <row r="161" spans="2:11" x14ac:dyDescent="0.25">
      <c r="B161" s="324"/>
    </row>
    <row r="162" spans="2:11" ht="18" x14ac:dyDescent="0.25">
      <c r="B162" s="9" t="s">
        <v>902</v>
      </c>
    </row>
    <row r="163" spans="2:11" ht="64.5" thickBot="1" x14ac:dyDescent="0.3">
      <c r="B163" s="751" t="s">
        <v>83</v>
      </c>
      <c r="C163" s="288" t="s">
        <v>99</v>
      </c>
      <c r="D163" s="289" t="s">
        <v>72</v>
      </c>
      <c r="E163" s="289" t="s">
        <v>623</v>
      </c>
      <c r="F163" s="289" t="s">
        <v>74</v>
      </c>
      <c r="G163" s="289" t="s">
        <v>66</v>
      </c>
      <c r="H163" s="288" t="s">
        <v>624</v>
      </c>
      <c r="I163" s="289" t="s">
        <v>75</v>
      </c>
      <c r="J163" s="295" t="s">
        <v>78</v>
      </c>
      <c r="K163" s="327"/>
    </row>
    <row r="164" spans="2:11" x14ac:dyDescent="0.25">
      <c r="B164" s="283">
        <v>2013</v>
      </c>
      <c r="C164" s="155" t="s">
        <v>5</v>
      </c>
      <c r="D164" s="153">
        <v>0.68506341287491734</v>
      </c>
      <c r="E164" s="153">
        <v>0.74672144382052708</v>
      </c>
      <c r="F164" s="153">
        <v>0.70063383715260852</v>
      </c>
      <c r="G164" s="153">
        <v>0.67235494880546076</v>
      </c>
      <c r="H164" s="153">
        <v>0.72338278332828732</v>
      </c>
      <c r="I164" s="153">
        <v>0.65692887873798267</v>
      </c>
      <c r="J164" s="290"/>
      <c r="K164" s="332"/>
    </row>
    <row r="165" spans="2:11" ht="15.75" thickBot="1" x14ac:dyDescent="0.3">
      <c r="B165" s="229"/>
      <c r="C165" s="102" t="s">
        <v>6</v>
      </c>
      <c r="D165" s="152">
        <v>0.31493658712508266</v>
      </c>
      <c r="E165" s="152">
        <v>0.25327855617947292</v>
      </c>
      <c r="F165" s="152">
        <v>0.29936616284739154</v>
      </c>
      <c r="G165" s="152">
        <v>0.32764505119453924</v>
      </c>
      <c r="H165" s="152">
        <v>0.27661721667171263</v>
      </c>
      <c r="I165" s="152">
        <v>0.34307112126201728</v>
      </c>
      <c r="J165" s="291"/>
      <c r="K165" s="332"/>
    </row>
    <row r="166" spans="2:11" x14ac:dyDescent="0.25">
      <c r="B166" s="283">
        <v>2014</v>
      </c>
      <c r="C166" s="102" t="s">
        <v>5</v>
      </c>
      <c r="D166" s="152">
        <v>0.67454115743303655</v>
      </c>
      <c r="E166" s="152">
        <v>0.74138442019945505</v>
      </c>
      <c r="F166" s="152">
        <v>0.69116379310344822</v>
      </c>
      <c r="G166" s="152">
        <v>0.66863130320890651</v>
      </c>
      <c r="H166" s="152">
        <v>0.71289370078740166</v>
      </c>
      <c r="I166" s="152">
        <v>0.64666173934466609</v>
      </c>
      <c r="J166" s="291"/>
      <c r="K166" s="332"/>
    </row>
    <row r="167" spans="2:11" ht="15.75" thickBot="1" x14ac:dyDescent="0.3">
      <c r="B167" s="229"/>
      <c r="C167" s="102" t="s">
        <v>6</v>
      </c>
      <c r="D167" s="152">
        <v>0.32545884256696334</v>
      </c>
      <c r="E167" s="152">
        <v>0.25861557980054506</v>
      </c>
      <c r="F167" s="152">
        <v>0.30883620689655172</v>
      </c>
      <c r="G167" s="152">
        <v>0.33136869679109365</v>
      </c>
      <c r="H167" s="152">
        <v>0.28710629921259839</v>
      </c>
      <c r="I167" s="152">
        <v>0.3533382606553338</v>
      </c>
      <c r="J167" s="291"/>
      <c r="K167" s="332"/>
    </row>
    <row r="168" spans="2:11" x14ac:dyDescent="0.25">
      <c r="B168" s="283">
        <v>2015</v>
      </c>
      <c r="C168" s="102" t="s">
        <v>5</v>
      </c>
      <c r="D168" s="152">
        <v>0.66521087282445734</v>
      </c>
      <c r="E168" s="152">
        <v>0.73812789145500757</v>
      </c>
      <c r="F168" s="152">
        <v>0.68581501451679794</v>
      </c>
      <c r="G168" s="152">
        <v>0.68028240040342913</v>
      </c>
      <c r="H168" s="152">
        <v>0.75736010918307661</v>
      </c>
      <c r="I168" s="152">
        <v>0.64257971709422212</v>
      </c>
      <c r="J168" s="291"/>
      <c r="K168" s="332"/>
    </row>
    <row r="169" spans="2:11" ht="15.75" thickBot="1" x14ac:dyDescent="0.3">
      <c r="B169" s="229"/>
      <c r="C169" s="102" t="s">
        <v>6</v>
      </c>
      <c r="D169" s="152">
        <v>0.33478912717554266</v>
      </c>
      <c r="E169" s="152">
        <v>0.26187210854499243</v>
      </c>
      <c r="F169" s="152">
        <v>0.31418498548320201</v>
      </c>
      <c r="G169" s="152">
        <v>0.31971759959657087</v>
      </c>
      <c r="H169" s="152">
        <v>0.24263989081692336</v>
      </c>
      <c r="I169" s="152">
        <v>0.35742028290577799</v>
      </c>
      <c r="J169" s="291"/>
      <c r="K169" s="332"/>
    </row>
    <row r="170" spans="2:11" x14ac:dyDescent="0.25">
      <c r="B170" s="283">
        <v>2016</v>
      </c>
      <c r="C170" s="102" t="s">
        <v>5</v>
      </c>
      <c r="D170" s="152">
        <v>0.66739629057475069</v>
      </c>
      <c r="E170" s="152">
        <v>0.73438425767994686</v>
      </c>
      <c r="F170" s="152">
        <v>0.68083400160384921</v>
      </c>
      <c r="G170" s="152">
        <v>0.66606334841628967</v>
      </c>
      <c r="H170" s="152">
        <v>0.70995628946090339</v>
      </c>
      <c r="I170" s="152">
        <v>0.6483294269038099</v>
      </c>
      <c r="J170" s="291"/>
      <c r="K170" s="332"/>
    </row>
    <row r="171" spans="2:11" ht="15.75" thickBot="1" x14ac:dyDescent="0.3">
      <c r="B171" s="229"/>
      <c r="C171" s="102" t="s">
        <v>6</v>
      </c>
      <c r="D171" s="152">
        <v>0.33260370942524919</v>
      </c>
      <c r="E171" s="152">
        <v>0.26561574232005314</v>
      </c>
      <c r="F171" s="152">
        <v>0.31916599839615073</v>
      </c>
      <c r="G171" s="152">
        <v>0.33393665158371044</v>
      </c>
      <c r="H171" s="152">
        <v>0.29004371053909667</v>
      </c>
      <c r="I171" s="152">
        <v>0.3516705730961901</v>
      </c>
      <c r="J171" s="291"/>
      <c r="K171" s="332"/>
    </row>
    <row r="172" spans="2:11" x14ac:dyDescent="0.25">
      <c r="B172" s="283">
        <v>2017</v>
      </c>
      <c r="C172" s="102" t="s">
        <v>5</v>
      </c>
      <c r="D172" s="152">
        <v>0.65136251207524343</v>
      </c>
      <c r="E172" s="152">
        <v>0.73213362935791604</v>
      </c>
      <c r="F172" s="152">
        <v>0.68263710156404667</v>
      </c>
      <c r="G172" s="152">
        <v>0.67278719397363462</v>
      </c>
      <c r="H172" s="152">
        <v>0.55533333333333335</v>
      </c>
      <c r="I172" s="152">
        <v>0.62029605849830571</v>
      </c>
      <c r="J172" s="291"/>
      <c r="K172" s="332"/>
    </row>
    <row r="173" spans="2:11" ht="15.75" thickBot="1" x14ac:dyDescent="0.3">
      <c r="B173" s="229"/>
      <c r="C173" s="102" t="s">
        <v>6</v>
      </c>
      <c r="D173" s="152">
        <v>0.34863748792475668</v>
      </c>
      <c r="E173" s="152">
        <v>0.26786637064208374</v>
      </c>
      <c r="F173" s="152">
        <v>0.31736289843595328</v>
      </c>
      <c r="G173" s="152">
        <v>0.32721280602636532</v>
      </c>
      <c r="H173" s="152">
        <v>0.44466666666666671</v>
      </c>
      <c r="I173" s="152">
        <v>0.37970394150169434</v>
      </c>
      <c r="J173" s="291"/>
      <c r="K173" s="332"/>
    </row>
    <row r="174" spans="2:11" x14ac:dyDescent="0.25">
      <c r="B174" s="283">
        <v>2018</v>
      </c>
      <c r="C174" s="102" t="s">
        <v>5</v>
      </c>
      <c r="D174" s="152">
        <v>0.66178327333437681</v>
      </c>
      <c r="E174" s="152">
        <v>0.7186863616807686</v>
      </c>
      <c r="F174" s="152">
        <v>0.67935763262360149</v>
      </c>
      <c r="G174" s="152">
        <v>0.69207501512401692</v>
      </c>
      <c r="H174" s="152">
        <v>0.55638126009693056</v>
      </c>
      <c r="I174" s="152">
        <v>0.59777106640010214</v>
      </c>
      <c r="J174" s="292">
        <v>0.61503374727412641</v>
      </c>
      <c r="K174" s="332"/>
    </row>
    <row r="175" spans="2:11" ht="15.75" thickBot="1" x14ac:dyDescent="0.3">
      <c r="B175" s="229"/>
      <c r="C175" s="102" t="s">
        <v>6</v>
      </c>
      <c r="D175" s="152">
        <v>0.33821672666562319</v>
      </c>
      <c r="E175" s="152">
        <v>0.28131363831923134</v>
      </c>
      <c r="F175" s="152">
        <v>0.32064236737639845</v>
      </c>
      <c r="G175" s="152">
        <v>0.30792498487598308</v>
      </c>
      <c r="H175" s="152">
        <v>0.44361873990306949</v>
      </c>
      <c r="I175" s="152">
        <v>0.40222893359989798</v>
      </c>
      <c r="J175" s="292">
        <v>0.38496625272587354</v>
      </c>
      <c r="K175" s="332"/>
    </row>
    <row r="176" spans="2:11" x14ac:dyDescent="0.25">
      <c r="B176" s="283">
        <v>2019</v>
      </c>
      <c r="C176" s="102" t="s">
        <v>5</v>
      </c>
      <c r="D176" s="152">
        <v>0.65961204665184692</v>
      </c>
      <c r="E176" s="152">
        <v>0.71506997383092497</v>
      </c>
      <c r="F176" s="152">
        <v>0.68243021346469634</v>
      </c>
      <c r="G176" s="152">
        <v>0.66920415224913499</v>
      </c>
      <c r="H176" s="152">
        <v>0.55722694571615439</v>
      </c>
      <c r="I176" s="152">
        <v>0.63739780965602344</v>
      </c>
      <c r="J176" s="292">
        <v>0.6495557749259625</v>
      </c>
      <c r="K176" s="332"/>
    </row>
    <row r="177" spans="2:11" ht="15.75" thickBot="1" x14ac:dyDescent="0.3">
      <c r="B177" s="229"/>
      <c r="C177" s="102" t="s">
        <v>6</v>
      </c>
      <c r="D177" s="152">
        <v>0.34038795334815314</v>
      </c>
      <c r="E177" s="152">
        <v>0.28493002616907498</v>
      </c>
      <c r="F177" s="152">
        <v>0.31756978653530377</v>
      </c>
      <c r="G177" s="152">
        <v>0.33079584775086507</v>
      </c>
      <c r="H177" s="152">
        <v>0.44277305428384567</v>
      </c>
      <c r="I177" s="152">
        <v>0.3626021903439765</v>
      </c>
      <c r="J177" s="292">
        <v>0.3504442250740375</v>
      </c>
      <c r="K177" s="332"/>
    </row>
    <row r="178" spans="2:11" x14ac:dyDescent="0.25">
      <c r="B178" s="283">
        <v>2020</v>
      </c>
      <c r="C178" s="102" t="s">
        <v>5</v>
      </c>
      <c r="D178" s="152">
        <v>0.65468316397855064</v>
      </c>
      <c r="E178" s="152">
        <v>0.71345789088519496</v>
      </c>
      <c r="F178" s="152">
        <v>0.66685520361990958</v>
      </c>
      <c r="G178" s="152">
        <v>0.64326530612244892</v>
      </c>
      <c r="H178" s="152">
        <v>0.5496005326231691</v>
      </c>
      <c r="I178" s="152">
        <v>0.63105450458887435</v>
      </c>
      <c r="J178" s="292">
        <v>0.60823754789272033</v>
      </c>
      <c r="K178" s="332"/>
    </row>
    <row r="179" spans="2:11" ht="15.75" thickBot="1" x14ac:dyDescent="0.3">
      <c r="B179" s="229"/>
      <c r="C179" s="102" t="s">
        <v>6</v>
      </c>
      <c r="D179" s="152">
        <v>0.34531683602144925</v>
      </c>
      <c r="E179" s="152">
        <v>0.28654210911480504</v>
      </c>
      <c r="F179" s="152">
        <v>0.33314479638009048</v>
      </c>
      <c r="G179" s="152">
        <v>0.35673469387755097</v>
      </c>
      <c r="H179" s="152">
        <v>0.45039946737683095</v>
      </c>
      <c r="I179" s="152">
        <v>0.3689454954111257</v>
      </c>
      <c r="J179" s="292">
        <v>0.39176245210727972</v>
      </c>
      <c r="K179" s="332"/>
    </row>
    <row r="180" spans="2:11" x14ac:dyDescent="0.25">
      <c r="B180" s="283">
        <v>2021</v>
      </c>
      <c r="C180" s="102" t="s">
        <v>5</v>
      </c>
      <c r="D180" s="152">
        <v>0.65209555698911514</v>
      </c>
      <c r="E180" s="152">
        <v>0.70833333333333326</v>
      </c>
      <c r="F180" s="152">
        <v>0.68441678192715538</v>
      </c>
      <c r="G180" s="152">
        <v>0.66143344709897622</v>
      </c>
      <c r="H180" s="152">
        <v>0.56834112149532712</v>
      </c>
      <c r="I180" s="152">
        <v>0.62492259498051217</v>
      </c>
      <c r="J180" s="292">
        <v>0.66732154551407996</v>
      </c>
      <c r="K180" s="332"/>
    </row>
    <row r="181" spans="2:11" ht="15.75" thickBot="1" x14ac:dyDescent="0.3">
      <c r="B181" s="229"/>
      <c r="C181" s="102" t="s">
        <v>6</v>
      </c>
      <c r="D181" s="152">
        <v>0.34790444301088486</v>
      </c>
      <c r="E181" s="152">
        <v>0.29166666666666669</v>
      </c>
      <c r="F181" s="152">
        <v>0.31558321807284462</v>
      </c>
      <c r="G181" s="152">
        <v>0.33856655290102389</v>
      </c>
      <c r="H181" s="152">
        <v>0.43165887850467294</v>
      </c>
      <c r="I181" s="152">
        <v>0.37507740501948783</v>
      </c>
      <c r="J181" s="292">
        <v>0.33267845448592015</v>
      </c>
      <c r="K181" s="332"/>
    </row>
    <row r="182" spans="2:11" x14ac:dyDescent="0.25">
      <c r="B182" s="283">
        <v>2022</v>
      </c>
      <c r="C182" s="102" t="s">
        <v>5</v>
      </c>
      <c r="D182" s="152">
        <v>0.65183876176838007</v>
      </c>
      <c r="E182" s="152">
        <v>0.70466320143190175</v>
      </c>
      <c r="F182" s="152">
        <v>0.67809793176595368</v>
      </c>
      <c r="G182" s="152">
        <v>0.6435156730178242</v>
      </c>
      <c r="H182" s="152">
        <v>0.6098757357750163</v>
      </c>
      <c r="I182" s="152">
        <v>0.6094474905103332</v>
      </c>
      <c r="J182" s="292">
        <v>0.65437534397358277</v>
      </c>
      <c r="K182" s="332"/>
    </row>
    <row r="183" spans="2:11" ht="15.75" thickBot="1" x14ac:dyDescent="0.3">
      <c r="B183" s="229"/>
      <c r="C183" s="102" t="s">
        <v>6</v>
      </c>
      <c r="D183" s="152">
        <v>0.34816123823162004</v>
      </c>
      <c r="E183" s="152">
        <v>0.2953367985680983</v>
      </c>
      <c r="F183" s="152">
        <v>0.32190206823404632</v>
      </c>
      <c r="G183" s="152">
        <v>0.35648432698217575</v>
      </c>
      <c r="H183" s="152">
        <v>0.39012426422498364</v>
      </c>
      <c r="I183" s="152">
        <v>0.3905525094896668</v>
      </c>
      <c r="J183" s="292">
        <v>0.34562465602641718</v>
      </c>
      <c r="K183" s="332"/>
    </row>
    <row r="184" spans="2:11" x14ac:dyDescent="0.25">
      <c r="B184" s="283">
        <v>2023</v>
      </c>
      <c r="C184" s="102" t="s">
        <v>5</v>
      </c>
      <c r="D184" s="152">
        <v>0.652191140343926</v>
      </c>
      <c r="E184" s="152">
        <v>0.70327426147704797</v>
      </c>
      <c r="F184" s="152">
        <v>0.66641879833432505</v>
      </c>
      <c r="G184" s="152">
        <v>0.70410490307867701</v>
      </c>
      <c r="H184" s="152">
        <v>0.70176125244618404</v>
      </c>
      <c r="I184" s="152">
        <v>0.625506355636262</v>
      </c>
      <c r="J184" s="292">
        <v>0.67091388400703</v>
      </c>
      <c r="K184" s="332"/>
    </row>
    <row r="185" spans="2:11" ht="15.75" thickBot="1" x14ac:dyDescent="0.3">
      <c r="B185" s="229"/>
      <c r="C185" s="102" t="s">
        <v>6</v>
      </c>
      <c r="D185" s="152">
        <v>0.347808859656074</v>
      </c>
      <c r="E185" s="152">
        <v>0.29672573852295198</v>
      </c>
      <c r="F185" s="152">
        <v>0.33358120166567501</v>
      </c>
      <c r="G185" s="152">
        <v>0.29589509692132299</v>
      </c>
      <c r="H185" s="152">
        <v>0.29823874755381602</v>
      </c>
      <c r="I185" s="152">
        <v>0.374493644363738</v>
      </c>
      <c r="J185" s="292">
        <v>0.32908611599297</v>
      </c>
      <c r="K185" s="332"/>
    </row>
    <row r="186" spans="2:11" x14ac:dyDescent="0.25">
      <c r="B186" s="283">
        <v>2024</v>
      </c>
      <c r="C186" s="102" t="s">
        <v>5</v>
      </c>
      <c r="D186" s="152">
        <v>0.61807164681034299</v>
      </c>
      <c r="E186" s="152">
        <v>0.69586012370836059</v>
      </c>
      <c r="F186" s="152">
        <v>0.68241539482415403</v>
      </c>
      <c r="G186" s="152">
        <v>0.61005949161709028</v>
      </c>
      <c r="H186" s="152">
        <v>0.71298750473305561</v>
      </c>
      <c r="I186" s="152">
        <v>0.62674339878131347</v>
      </c>
      <c r="J186" s="292">
        <v>0.65498500749625199</v>
      </c>
      <c r="K186" s="606"/>
    </row>
    <row r="187" spans="2:11" x14ac:dyDescent="0.25">
      <c r="B187" s="287"/>
      <c r="C187" s="282" t="s">
        <v>6</v>
      </c>
      <c r="D187" s="293">
        <v>0.3819283531896569</v>
      </c>
      <c r="E187" s="293">
        <v>0.30413987629163958</v>
      </c>
      <c r="F187" s="293">
        <v>0.31758460517584608</v>
      </c>
      <c r="G187" s="293">
        <v>0.38994050838290967</v>
      </c>
      <c r="H187" s="293">
        <v>0.28701249526694433</v>
      </c>
      <c r="I187" s="293">
        <v>0.37325660121868659</v>
      </c>
      <c r="J187" s="294">
        <v>0.34501499250374812</v>
      </c>
      <c r="K187" s="606"/>
    </row>
    <row r="188" spans="2:11" x14ac:dyDescent="0.25">
      <c r="B188" s="814" t="s">
        <v>771</v>
      </c>
      <c r="C188" s="97"/>
      <c r="D188" s="97"/>
    </row>
    <row r="189" spans="2:11" x14ac:dyDescent="0.25">
      <c r="B189" s="818" t="s">
        <v>1138</v>
      </c>
    </row>
    <row r="190" spans="2:11" x14ac:dyDescent="0.25">
      <c r="B190" s="818" t="s">
        <v>1139</v>
      </c>
    </row>
    <row r="191" spans="2:11" x14ac:dyDescent="0.25">
      <c r="B191" s="818" t="s">
        <v>1140</v>
      </c>
    </row>
    <row r="193" spans="2:11" ht="18" x14ac:dyDescent="0.25">
      <c r="B193" s="9" t="s">
        <v>903</v>
      </c>
    </row>
    <row r="194" spans="2:11" ht="64.5" thickBot="1" x14ac:dyDescent="0.3">
      <c r="B194" s="751" t="s">
        <v>83</v>
      </c>
      <c r="C194" s="288" t="s">
        <v>100</v>
      </c>
      <c r="D194" s="289" t="s">
        <v>72</v>
      </c>
      <c r="E194" s="289" t="s">
        <v>623</v>
      </c>
      <c r="F194" s="289" t="s">
        <v>74</v>
      </c>
      <c r="G194" s="289" t="s">
        <v>66</v>
      </c>
      <c r="H194" s="288" t="s">
        <v>624</v>
      </c>
      <c r="I194" s="289" t="s">
        <v>75</v>
      </c>
      <c r="J194" s="295" t="s">
        <v>78</v>
      </c>
      <c r="K194" s="327"/>
    </row>
    <row r="195" spans="2:11" x14ac:dyDescent="0.25">
      <c r="B195" s="283">
        <v>2013</v>
      </c>
      <c r="C195" s="155" t="s">
        <v>79</v>
      </c>
      <c r="D195" s="153">
        <v>8.5775147356063092E-2</v>
      </c>
      <c r="E195" s="153">
        <v>5.3945928490698049E-2</v>
      </c>
      <c r="F195" s="153">
        <v>5.3366583541147136E-2</v>
      </c>
      <c r="G195" s="153">
        <v>6.2571103526734922E-2</v>
      </c>
      <c r="H195" s="153">
        <v>7.8312645070138256E-2</v>
      </c>
      <c r="I195" s="153">
        <v>7.8717975975337515E-2</v>
      </c>
      <c r="J195" s="296"/>
      <c r="K195" s="606"/>
    </row>
    <row r="196" spans="2:11" x14ac:dyDescent="0.25">
      <c r="B196" s="287"/>
      <c r="C196" s="102" t="s">
        <v>80</v>
      </c>
      <c r="D196" s="152">
        <v>0.1915689335899205</v>
      </c>
      <c r="E196" s="152">
        <v>0.14927970434689009</v>
      </c>
      <c r="F196" s="152">
        <v>0.23167082294264341</v>
      </c>
      <c r="G196" s="152">
        <v>0.19681456200227529</v>
      </c>
      <c r="H196" s="152">
        <v>0.1851851851851852</v>
      </c>
      <c r="I196" s="152">
        <v>0.19453598384181991</v>
      </c>
      <c r="J196" s="292"/>
      <c r="K196" s="606"/>
    </row>
    <row r="197" spans="2:11" x14ac:dyDescent="0.25">
      <c r="B197" s="287"/>
      <c r="C197" s="102" t="s">
        <v>81</v>
      </c>
      <c r="D197" s="152">
        <v>0.33162678673008728</v>
      </c>
      <c r="E197" s="152">
        <v>0.2811395561615328</v>
      </c>
      <c r="F197" s="152">
        <v>0.36832917705735663</v>
      </c>
      <c r="G197" s="152">
        <v>0.34584755403868028</v>
      </c>
      <c r="H197" s="152">
        <v>0.2864062973054799</v>
      </c>
      <c r="I197" s="152">
        <v>0.34453066865100451</v>
      </c>
      <c r="J197" s="292"/>
      <c r="K197" s="606"/>
    </row>
    <row r="198" spans="2:11" ht="15.75" thickBot="1" x14ac:dyDescent="0.3">
      <c r="B198" s="229"/>
      <c r="C198" s="156" t="s">
        <v>82</v>
      </c>
      <c r="D198" s="152">
        <v>0.39102913232392922</v>
      </c>
      <c r="E198" s="152">
        <v>0.51563481100087905</v>
      </c>
      <c r="F198" s="152">
        <v>0.34663341645885287</v>
      </c>
      <c r="G198" s="152">
        <v>0.39476678043230939</v>
      </c>
      <c r="H198" s="152">
        <v>0.45009587243919669</v>
      </c>
      <c r="I198" s="152">
        <v>0.38221537153183793</v>
      </c>
      <c r="J198" s="292"/>
      <c r="K198" s="606"/>
    </row>
    <row r="199" spans="2:11" x14ac:dyDescent="0.25">
      <c r="B199" s="283">
        <v>2014</v>
      </c>
      <c r="C199" s="157" t="s">
        <v>79</v>
      </c>
      <c r="D199" s="152">
        <v>8.7306096632754807E-2</v>
      </c>
      <c r="E199" s="152">
        <v>5.116475602844018E-2</v>
      </c>
      <c r="F199" s="152">
        <v>5.0551876379690955E-2</v>
      </c>
      <c r="G199" s="152">
        <v>7.9895219384413893E-2</v>
      </c>
      <c r="H199" s="152">
        <v>9.2421259842519685E-2</v>
      </c>
      <c r="I199" s="152">
        <v>7.7598106882271742E-2</v>
      </c>
      <c r="J199" s="292"/>
      <c r="K199" s="606"/>
    </row>
    <row r="200" spans="2:11" x14ac:dyDescent="0.25">
      <c r="B200" s="287"/>
      <c r="C200" s="102" t="s">
        <v>80</v>
      </c>
      <c r="D200" s="152">
        <v>0.18325275243618744</v>
      </c>
      <c r="E200" s="152">
        <v>0.14721502874594719</v>
      </c>
      <c r="F200" s="152">
        <v>0.21986754966887417</v>
      </c>
      <c r="G200" s="152">
        <v>0.17616240995415849</v>
      </c>
      <c r="H200" s="152">
        <v>0.16909448818897638</v>
      </c>
      <c r="I200" s="152">
        <v>0.19345296785643856</v>
      </c>
      <c r="J200" s="292"/>
      <c r="K200" s="606"/>
    </row>
    <row r="201" spans="2:11" x14ac:dyDescent="0.25">
      <c r="B201" s="287"/>
      <c r="C201" s="102" t="s">
        <v>81</v>
      </c>
      <c r="D201" s="152">
        <v>0.326390154479476</v>
      </c>
      <c r="E201" s="152">
        <v>0.2791752344187311</v>
      </c>
      <c r="F201" s="152">
        <v>0.36092715231788086</v>
      </c>
      <c r="G201" s="152">
        <v>0.34774066797642439</v>
      </c>
      <c r="H201" s="152">
        <v>0.28307086614173227</v>
      </c>
      <c r="I201" s="152">
        <v>0.34411358706369555</v>
      </c>
      <c r="J201" s="292"/>
      <c r="K201" s="606"/>
    </row>
    <row r="202" spans="2:11" ht="15.75" thickBot="1" x14ac:dyDescent="0.3">
      <c r="B202" s="229"/>
      <c r="C202" s="157" t="s">
        <v>82</v>
      </c>
      <c r="D202" s="152">
        <v>0.40305099645158182</v>
      </c>
      <c r="E202" s="152">
        <v>0.52244498080688151</v>
      </c>
      <c r="F202" s="152">
        <v>0.36865342163355413</v>
      </c>
      <c r="G202" s="152">
        <v>0.39620170268500332</v>
      </c>
      <c r="H202" s="152">
        <v>0.45541338582677166</v>
      </c>
      <c r="I202" s="152">
        <v>0.38483533819759413</v>
      </c>
      <c r="J202" s="292"/>
      <c r="K202" s="606"/>
    </row>
    <row r="203" spans="2:11" x14ac:dyDescent="0.25">
      <c r="B203" s="283">
        <v>2015</v>
      </c>
      <c r="C203" s="102" t="s">
        <v>79</v>
      </c>
      <c r="D203" s="152">
        <v>8.739099435090221E-2</v>
      </c>
      <c r="E203" s="152">
        <v>4.6116993069650919E-2</v>
      </c>
      <c r="F203" s="152">
        <v>5.2765957446808509E-2</v>
      </c>
      <c r="G203" s="152">
        <v>4.3368633383761977E-2</v>
      </c>
      <c r="H203" s="152">
        <v>8.5795066783659932E-2</v>
      </c>
      <c r="I203" s="152">
        <v>7.9652807749484481E-2</v>
      </c>
      <c r="J203" s="292"/>
      <c r="K203" s="606"/>
    </row>
    <row r="204" spans="2:11" x14ac:dyDescent="0.25">
      <c r="B204" s="287"/>
      <c r="C204" s="102" t="s">
        <v>80</v>
      </c>
      <c r="D204" s="152">
        <v>0.18523556189327042</v>
      </c>
      <c r="E204" s="152">
        <v>0.14008813794868982</v>
      </c>
      <c r="F204" s="152">
        <v>0.20744680851063829</v>
      </c>
      <c r="G204" s="152">
        <v>0.17246596066565811</v>
      </c>
      <c r="H204" s="152">
        <v>0.1811445841864093</v>
      </c>
      <c r="I204" s="152">
        <v>0.18285138828945474</v>
      </c>
      <c r="J204" s="292"/>
      <c r="K204" s="606"/>
    </row>
    <row r="205" spans="2:11" x14ac:dyDescent="0.25">
      <c r="B205" s="287"/>
      <c r="C205" s="157" t="s">
        <v>81</v>
      </c>
      <c r="D205" s="152">
        <v>0.3391762189436735</v>
      </c>
      <c r="E205" s="152">
        <v>0.27653738548466728</v>
      </c>
      <c r="F205" s="152">
        <v>0.37829787234042556</v>
      </c>
      <c r="G205" s="152">
        <v>0.36661623802319715</v>
      </c>
      <c r="H205" s="152">
        <v>0.29745539631471191</v>
      </c>
      <c r="I205" s="152">
        <v>0.35515273581738838</v>
      </c>
      <c r="J205" s="292"/>
      <c r="K205" s="606"/>
    </row>
    <row r="206" spans="2:11" ht="15.75" thickBot="1" x14ac:dyDescent="0.3">
      <c r="B206" s="229"/>
      <c r="C206" s="102" t="s">
        <v>82</v>
      </c>
      <c r="D206" s="152">
        <v>0.3881972248121538</v>
      </c>
      <c r="E206" s="152">
        <v>0.53725748349699198</v>
      </c>
      <c r="F206" s="152">
        <v>0.36148936170212764</v>
      </c>
      <c r="G206" s="152">
        <v>0.41754916792738278</v>
      </c>
      <c r="H206" s="152">
        <v>0.43560495271521887</v>
      </c>
      <c r="I206" s="152">
        <v>0.38234306814367236</v>
      </c>
      <c r="J206" s="292"/>
      <c r="K206" s="606"/>
    </row>
    <row r="207" spans="2:11" x14ac:dyDescent="0.25">
      <c r="B207" s="283">
        <v>2016</v>
      </c>
      <c r="C207" s="102" t="s">
        <v>79</v>
      </c>
      <c r="D207" s="152">
        <v>8.6251362885397004E-2</v>
      </c>
      <c r="E207" s="152">
        <v>4.6878646964827547E-2</v>
      </c>
      <c r="F207" s="152">
        <v>4.2174901798635513E-2</v>
      </c>
      <c r="G207" s="152">
        <v>3.7104072398190045E-2</v>
      </c>
      <c r="H207" s="152">
        <v>8.6449732880038863E-2</v>
      </c>
      <c r="I207" s="152">
        <v>0.10033614219275222</v>
      </c>
      <c r="J207" s="292"/>
      <c r="K207" s="606"/>
    </row>
    <row r="208" spans="2:11" x14ac:dyDescent="0.25">
      <c r="B208" s="287"/>
      <c r="C208" s="157" t="s">
        <v>80</v>
      </c>
      <c r="D208" s="152">
        <v>0.17903421571951969</v>
      </c>
      <c r="E208" s="152">
        <v>0.14027685512684704</v>
      </c>
      <c r="F208" s="152">
        <v>0.196402728964234</v>
      </c>
      <c r="G208" s="152">
        <v>0.1502262443438914</v>
      </c>
      <c r="H208" s="152">
        <v>0.18610976202039825</v>
      </c>
      <c r="I208" s="152">
        <v>0.23331951927061753</v>
      </c>
      <c r="J208" s="292"/>
      <c r="K208" s="606"/>
    </row>
    <row r="209" spans="2:11" x14ac:dyDescent="0.25">
      <c r="B209" s="287"/>
      <c r="C209" s="102" t="s">
        <v>81</v>
      </c>
      <c r="D209" s="152">
        <v>0.33608845146064809</v>
      </c>
      <c r="E209" s="152">
        <v>0.27303086342172828</v>
      </c>
      <c r="F209" s="152">
        <v>0.39218523878437045</v>
      </c>
      <c r="G209" s="152">
        <v>0.36334841628959275</v>
      </c>
      <c r="H209" s="152">
        <v>0.29616318601262748</v>
      </c>
      <c r="I209" s="152">
        <v>0.36740802136575035</v>
      </c>
      <c r="J209" s="292"/>
      <c r="K209" s="606"/>
    </row>
    <row r="210" spans="2:11" ht="15.75" thickBot="1" x14ac:dyDescent="0.3">
      <c r="B210" s="229"/>
      <c r="C210" s="102" t="s">
        <v>82</v>
      </c>
      <c r="D210" s="152">
        <v>0.39862596993443511</v>
      </c>
      <c r="E210" s="152">
        <v>0.53981363448659714</v>
      </c>
      <c r="F210" s="152">
        <v>0.36923713045275997</v>
      </c>
      <c r="G210" s="152">
        <v>0.44932126696832575</v>
      </c>
      <c r="H210" s="152">
        <v>0.4312773190869354</v>
      </c>
      <c r="I210" s="152">
        <v>0.29893631717087998</v>
      </c>
      <c r="J210" s="292"/>
      <c r="K210" s="606"/>
    </row>
    <row r="211" spans="2:11" x14ac:dyDescent="0.25">
      <c r="B211" s="283">
        <v>2017</v>
      </c>
      <c r="C211" s="157" t="s">
        <v>79</v>
      </c>
      <c r="D211" s="152">
        <v>8.523915114131711E-2</v>
      </c>
      <c r="E211" s="152">
        <v>4.2163875347909316E-2</v>
      </c>
      <c r="F211" s="152">
        <v>4.2763809146703621E-2</v>
      </c>
      <c r="G211" s="152">
        <v>3.5781544256120526E-2</v>
      </c>
      <c r="H211" s="152">
        <v>0.25900000000000001</v>
      </c>
      <c r="I211" s="152">
        <v>7.4574909626456021E-2</v>
      </c>
      <c r="J211" s="292"/>
      <c r="K211" s="606"/>
    </row>
    <row r="212" spans="2:11" x14ac:dyDescent="0.25">
      <c r="B212" s="287"/>
      <c r="C212" s="102" t="s">
        <v>80</v>
      </c>
      <c r="D212" s="152">
        <v>0.17877442693984771</v>
      </c>
      <c r="E212" s="152">
        <v>0.13884116028765867</v>
      </c>
      <c r="F212" s="152">
        <v>0.18313205305880026</v>
      </c>
      <c r="G212" s="152">
        <v>0.13700564971751411</v>
      </c>
      <c r="H212" s="152">
        <v>0.36200000000000004</v>
      </c>
      <c r="I212" s="152">
        <v>0.18369259606373009</v>
      </c>
      <c r="J212" s="292"/>
      <c r="K212" s="606"/>
    </row>
    <row r="213" spans="2:11" x14ac:dyDescent="0.25">
      <c r="B213" s="287"/>
      <c r="C213" s="102" t="s">
        <v>81</v>
      </c>
      <c r="D213" s="152">
        <v>0.33331093003293488</v>
      </c>
      <c r="E213" s="152">
        <v>0.27886030535579254</v>
      </c>
      <c r="F213" s="152">
        <v>0.40051474955454369</v>
      </c>
      <c r="G213" s="152">
        <v>0.37005649717514122</v>
      </c>
      <c r="H213" s="152">
        <v>0.24533333333333332</v>
      </c>
      <c r="I213" s="152">
        <v>0.35796849198911057</v>
      </c>
      <c r="J213" s="292"/>
      <c r="K213" s="606"/>
    </row>
    <row r="214" spans="2:11" ht="15.75" thickBot="1" x14ac:dyDescent="0.3">
      <c r="B214" s="229"/>
      <c r="C214" s="157" t="s">
        <v>82</v>
      </c>
      <c r="D214" s="152">
        <v>0.40267549188590024</v>
      </c>
      <c r="E214" s="152">
        <v>0.54013465900863944</v>
      </c>
      <c r="F214" s="152">
        <v>0.37358938823995252</v>
      </c>
      <c r="G214" s="152">
        <v>0.4571563088512241</v>
      </c>
      <c r="H214" s="152">
        <v>0.13366666666666668</v>
      </c>
      <c r="I214" s="152">
        <v>0.3837640023207034</v>
      </c>
      <c r="J214" s="292"/>
      <c r="K214" s="606"/>
    </row>
    <row r="215" spans="2:11" x14ac:dyDescent="0.25">
      <c r="B215" s="283">
        <v>2018</v>
      </c>
      <c r="C215" s="102" t="s">
        <v>79</v>
      </c>
      <c r="D215" s="152">
        <v>8.455002711640916E-2</v>
      </c>
      <c r="E215" s="152">
        <v>4.1617668148573067E-2</v>
      </c>
      <c r="F215" s="152">
        <v>3.7351136773727894E-2</v>
      </c>
      <c r="G215" s="152">
        <v>3.5692679975801569E-2</v>
      </c>
      <c r="H215" s="152">
        <v>0.24975767366720519</v>
      </c>
      <c r="I215" s="152">
        <v>7.3227223621921814E-2</v>
      </c>
      <c r="J215" s="292">
        <v>3.8738479262672806E-2</v>
      </c>
      <c r="K215" s="606"/>
    </row>
    <row r="216" spans="2:11" x14ac:dyDescent="0.25">
      <c r="B216" s="287"/>
      <c r="C216" s="102" t="s">
        <v>80</v>
      </c>
      <c r="D216" s="152">
        <v>0.17732004806516447</v>
      </c>
      <c r="E216" s="152">
        <v>0.13834791338018071</v>
      </c>
      <c r="F216" s="152">
        <v>0.17809455070371707</v>
      </c>
      <c r="G216" s="152">
        <v>0.14458560193587416</v>
      </c>
      <c r="H216" s="152">
        <v>0.35379644588045234</v>
      </c>
      <c r="I216" s="152">
        <v>0.17623890775246959</v>
      </c>
      <c r="J216" s="292">
        <v>0.15403285345145809</v>
      </c>
      <c r="K216" s="606"/>
    </row>
    <row r="217" spans="2:11" x14ac:dyDescent="0.25">
      <c r="B217" s="287"/>
      <c r="C217" s="157" t="s">
        <v>81</v>
      </c>
      <c r="D217" s="152">
        <v>0.3450164293537788</v>
      </c>
      <c r="E217" s="152">
        <v>0.2865481141545963</v>
      </c>
      <c r="F217" s="152">
        <v>0.41844099603031393</v>
      </c>
      <c r="G217" s="152">
        <v>0.36781609195402298</v>
      </c>
      <c r="H217" s="152">
        <v>0.25105008077544427</v>
      </c>
      <c r="I217" s="152">
        <v>0.36359326077901793</v>
      </c>
      <c r="J217" s="292">
        <v>0.39011833811627511</v>
      </c>
      <c r="K217" s="606"/>
    </row>
    <row r="218" spans="2:11" ht="15.75" thickBot="1" x14ac:dyDescent="0.3">
      <c r="B218" s="229"/>
      <c r="C218" s="102" t="s">
        <v>82</v>
      </c>
      <c r="D218" s="152">
        <v>0.39311349546464769</v>
      </c>
      <c r="E218" s="152">
        <v>0.5334863043166499</v>
      </c>
      <c r="F218" s="152">
        <v>0.36611331649224105</v>
      </c>
      <c r="G218" s="152">
        <v>0.45190562613430124</v>
      </c>
      <c r="H218" s="152">
        <v>0.14539579967689822</v>
      </c>
      <c r="I218" s="152">
        <v>0.38694060784659073</v>
      </c>
      <c r="J218" s="292">
        <v>0.41711032916959395</v>
      </c>
      <c r="K218" s="606"/>
    </row>
    <row r="219" spans="2:11" x14ac:dyDescent="0.25">
      <c r="B219" s="283">
        <v>2019</v>
      </c>
      <c r="C219" s="102" t="s">
        <v>79</v>
      </c>
      <c r="D219" s="152">
        <v>8.056526207605344E-2</v>
      </c>
      <c r="E219" s="152">
        <v>4.1685629764478323E-2</v>
      </c>
      <c r="F219" s="152">
        <v>2.9392446633825946E-2</v>
      </c>
      <c r="G219" s="152">
        <v>2.768166089965398E-2</v>
      </c>
      <c r="H219" s="152">
        <v>0.24133420536298236</v>
      </c>
      <c r="I219" s="152">
        <v>7.5634145399791519E-2</v>
      </c>
      <c r="J219" s="292">
        <v>5.2319842053307003E-2</v>
      </c>
      <c r="K219" s="606"/>
    </row>
    <row r="220" spans="2:11" x14ac:dyDescent="0.25">
      <c r="B220" s="287"/>
      <c r="C220" s="157" t="s">
        <v>80</v>
      </c>
      <c r="D220" s="152">
        <v>0.17598150051387462</v>
      </c>
      <c r="E220" s="152">
        <v>0.13829787234042554</v>
      </c>
      <c r="F220" s="152">
        <v>0.16814449917898194</v>
      </c>
      <c r="G220" s="152">
        <v>0.15086505190311419</v>
      </c>
      <c r="H220" s="152">
        <v>0.34532374100719421</v>
      </c>
      <c r="I220" s="152">
        <v>0.1809968727076175</v>
      </c>
      <c r="J220" s="292">
        <v>0.16090819348469892</v>
      </c>
      <c r="K220" s="606"/>
    </row>
    <row r="221" spans="2:11" x14ac:dyDescent="0.25">
      <c r="B221" s="287"/>
      <c r="C221" s="102" t="s">
        <v>81</v>
      </c>
      <c r="D221" s="152">
        <v>0.35181911613566291</v>
      </c>
      <c r="E221" s="152">
        <v>0.29528387757424052</v>
      </c>
      <c r="F221" s="152">
        <v>0.42512315270935963</v>
      </c>
      <c r="G221" s="152">
        <v>0.35916955017301044</v>
      </c>
      <c r="H221" s="152">
        <v>0.27763243950294308</v>
      </c>
      <c r="I221" s="152">
        <v>0.36365391297633293</v>
      </c>
      <c r="J221" s="292">
        <v>0.3761105626850938</v>
      </c>
      <c r="K221" s="606"/>
    </row>
    <row r="222" spans="2:11" ht="15.75" thickBot="1" x14ac:dyDescent="0.3">
      <c r="B222" s="229"/>
      <c r="C222" s="102" t="s">
        <v>82</v>
      </c>
      <c r="D222" s="152">
        <v>0.39163412127440905</v>
      </c>
      <c r="E222" s="152">
        <v>0.52473262032085566</v>
      </c>
      <c r="F222" s="152">
        <v>0.37733990147783253</v>
      </c>
      <c r="G222" s="152">
        <v>0.46228373702422149</v>
      </c>
      <c r="H222" s="152">
        <v>0.13570961412688032</v>
      </c>
      <c r="I222" s="152">
        <v>0.37971506891625806</v>
      </c>
      <c r="J222" s="292">
        <v>0.4106614017769003</v>
      </c>
      <c r="K222" s="606"/>
    </row>
    <row r="223" spans="2:11" x14ac:dyDescent="0.25">
      <c r="B223" s="283">
        <v>2020</v>
      </c>
      <c r="C223" s="157" t="s">
        <v>79</v>
      </c>
      <c r="D223" s="152">
        <v>7.9773730393654332E-2</v>
      </c>
      <c r="E223" s="152">
        <v>4.1817883119016679E-2</v>
      </c>
      <c r="F223" s="152">
        <v>3.3936651583710405E-2</v>
      </c>
      <c r="G223" s="152">
        <v>3.1020408163265303E-2</v>
      </c>
      <c r="H223" s="152">
        <v>0.25133155792276968</v>
      </c>
      <c r="I223" s="152">
        <v>7.1444729301764431E-2</v>
      </c>
      <c r="J223" s="292">
        <v>5.842911877394636E-2</v>
      </c>
      <c r="K223" s="606"/>
    </row>
    <row r="224" spans="2:11" x14ac:dyDescent="0.25">
      <c r="B224" s="287"/>
      <c r="C224" s="102" t="s">
        <v>80</v>
      </c>
      <c r="D224" s="152">
        <v>0.18040471500352886</v>
      </c>
      <c r="E224" s="152">
        <v>0.14353988380602478</v>
      </c>
      <c r="F224" s="152">
        <v>0.1875</v>
      </c>
      <c r="G224" s="152">
        <v>0.17714285714285713</v>
      </c>
      <c r="H224" s="152">
        <v>0.33954727030625831</v>
      </c>
      <c r="I224" s="152">
        <v>0.18077967124114011</v>
      </c>
      <c r="J224" s="292">
        <v>0.17241379310344829</v>
      </c>
      <c r="K224" s="606"/>
    </row>
    <row r="225" spans="2:11" x14ac:dyDescent="0.25">
      <c r="B225" s="287"/>
      <c r="C225" s="102" t="s">
        <v>81</v>
      </c>
      <c r="D225" s="152">
        <v>0.34730488460039394</v>
      </c>
      <c r="E225" s="152">
        <v>0.30246277461654492</v>
      </c>
      <c r="F225" s="152">
        <v>0.41176470588235298</v>
      </c>
      <c r="G225" s="152">
        <v>0.38040816326530608</v>
      </c>
      <c r="H225" s="152">
        <v>0.27430093209054596</v>
      </c>
      <c r="I225" s="152">
        <v>0.36555572311868495</v>
      </c>
      <c r="J225" s="292">
        <v>0.38984674329501912</v>
      </c>
      <c r="K225" s="606"/>
    </row>
    <row r="226" spans="2:11" ht="15.75" thickBot="1" x14ac:dyDescent="0.3">
      <c r="B226" s="229"/>
      <c r="C226" s="157" t="s">
        <v>82</v>
      </c>
      <c r="D226" s="152">
        <v>0.3925166700024228</v>
      </c>
      <c r="E226" s="152">
        <v>0.51217945845841362</v>
      </c>
      <c r="F226" s="152">
        <v>0.36679864253393668</v>
      </c>
      <c r="G226" s="152">
        <v>0.41142857142857137</v>
      </c>
      <c r="H226" s="152">
        <v>0.13482023968042611</v>
      </c>
      <c r="I226" s="152">
        <v>0.38221987633841048</v>
      </c>
      <c r="J226" s="292">
        <v>0.37931034482758619</v>
      </c>
      <c r="K226" s="606"/>
    </row>
    <row r="227" spans="2:11" x14ac:dyDescent="0.25">
      <c r="B227" s="283">
        <v>2021</v>
      </c>
      <c r="C227" s="102" t="s">
        <v>79</v>
      </c>
      <c r="D227" s="152">
        <v>7.8759226647694539E-2</v>
      </c>
      <c r="E227" s="152">
        <v>3.9129039785322603E-2</v>
      </c>
      <c r="F227" s="152">
        <v>3.0198248040571696E-2</v>
      </c>
      <c r="G227" s="152">
        <v>4.5733788395904446E-2</v>
      </c>
      <c r="H227" s="152">
        <v>0.22283878504672899</v>
      </c>
      <c r="I227" s="152">
        <v>6.8839919868876345E-2</v>
      </c>
      <c r="J227" s="292">
        <v>4.9770792403405373E-2</v>
      </c>
      <c r="K227" s="606"/>
    </row>
    <row r="228" spans="2:11" x14ac:dyDescent="0.25">
      <c r="B228" s="287"/>
      <c r="C228" s="102" t="s">
        <v>80</v>
      </c>
      <c r="D228" s="152">
        <v>0.18210435490930885</v>
      </c>
      <c r="E228" s="152">
        <v>0.14425096254812741</v>
      </c>
      <c r="F228" s="152">
        <v>0.17657906869525128</v>
      </c>
      <c r="G228" s="152">
        <v>0.1515358361774744</v>
      </c>
      <c r="H228" s="152">
        <v>0.32943925233644861</v>
      </c>
      <c r="I228" s="152">
        <v>0.18258969222363869</v>
      </c>
      <c r="J228" s="292">
        <v>0.1669941060903733</v>
      </c>
      <c r="K228" s="606"/>
    </row>
    <row r="229" spans="2:11" x14ac:dyDescent="0.25">
      <c r="B229" s="287"/>
      <c r="C229" s="157" t="s">
        <v>81</v>
      </c>
      <c r="D229" s="152">
        <v>0.35837974239447035</v>
      </c>
      <c r="E229" s="152">
        <v>0.31717419204293551</v>
      </c>
      <c r="F229" s="152">
        <v>0.44098662978331027</v>
      </c>
      <c r="G229" s="152">
        <v>0.41023890784982942</v>
      </c>
      <c r="H229" s="152">
        <v>0.29176401869158874</v>
      </c>
      <c r="I229" s="152">
        <v>0.37177199052995813</v>
      </c>
      <c r="J229" s="292">
        <v>0.41060903732809434</v>
      </c>
      <c r="K229" s="606"/>
    </row>
    <row r="230" spans="2:11" ht="15.75" thickBot="1" x14ac:dyDescent="0.3">
      <c r="B230" s="229"/>
      <c r="C230" s="102" t="s">
        <v>82</v>
      </c>
      <c r="D230" s="152">
        <v>0.3807566760485262</v>
      </c>
      <c r="E230" s="152">
        <v>0.49944580562361451</v>
      </c>
      <c r="F230" s="152">
        <v>0.35223605348086678</v>
      </c>
      <c r="G230" s="152">
        <v>0.39249146757679187</v>
      </c>
      <c r="H230" s="152">
        <v>0.15595794392523366</v>
      </c>
      <c r="I230" s="152">
        <v>0.37679839737752685</v>
      </c>
      <c r="J230" s="292">
        <v>0.37262606417812705</v>
      </c>
      <c r="K230" s="606"/>
    </row>
    <row r="231" spans="2:11" x14ac:dyDescent="0.25">
      <c r="B231" s="283">
        <v>2022</v>
      </c>
      <c r="C231" s="102" t="s">
        <v>79</v>
      </c>
      <c r="D231" s="152">
        <v>7.5455645078623124E-2</v>
      </c>
      <c r="E231" s="152">
        <v>4.0104736386213931E-2</v>
      </c>
      <c r="F231" s="152">
        <v>2.7753226091567967E-2</v>
      </c>
      <c r="G231" s="152">
        <v>4.8555623847572213E-2</v>
      </c>
      <c r="H231" s="152">
        <v>0.15892740353172008</v>
      </c>
      <c r="I231" s="152">
        <v>6.059751972942503E-2</v>
      </c>
      <c r="J231" s="292">
        <v>3.7974683544303799E-2</v>
      </c>
      <c r="K231" s="606"/>
    </row>
    <row r="232" spans="2:11" x14ac:dyDescent="0.25">
      <c r="B232" s="287"/>
      <c r="C232" s="157" t="s">
        <v>80</v>
      </c>
      <c r="D232" s="152">
        <v>0.17839350513561719</v>
      </c>
      <c r="E232" s="152">
        <v>0.14505304868584673</v>
      </c>
      <c r="F232" s="152">
        <v>0.15449885098108537</v>
      </c>
      <c r="G232" s="152">
        <v>0.14874001229256298</v>
      </c>
      <c r="H232" s="152">
        <v>0.31425768476128185</v>
      </c>
      <c r="I232" s="152">
        <v>0.18062993235625704</v>
      </c>
      <c r="J232" s="292">
        <v>0.16125481563015959</v>
      </c>
      <c r="K232" s="606"/>
    </row>
    <row r="233" spans="2:11" x14ac:dyDescent="0.25">
      <c r="B233" s="287"/>
      <c r="C233" s="102" t="s">
        <v>81</v>
      </c>
      <c r="D233" s="152">
        <v>0.36584865817905976</v>
      </c>
      <c r="E233" s="152">
        <v>0.32925556521288757</v>
      </c>
      <c r="F233" s="152">
        <v>0.44599611101290437</v>
      </c>
      <c r="G233" s="152">
        <v>0.39336201598033194</v>
      </c>
      <c r="H233" s="152">
        <v>0.35088293001962062</v>
      </c>
      <c r="I233" s="152">
        <v>0.37359075535512964</v>
      </c>
      <c r="J233" s="292">
        <v>0.40451293340671435</v>
      </c>
      <c r="K233" s="606"/>
    </row>
    <row r="234" spans="2:11" ht="15.75" thickBot="1" x14ac:dyDescent="0.3">
      <c r="B234" s="229"/>
      <c r="C234" s="102" t="s">
        <v>82</v>
      </c>
      <c r="D234" s="152">
        <v>0.38030219160669987</v>
      </c>
      <c r="E234" s="152">
        <v>0.48558664971505172</v>
      </c>
      <c r="F234" s="152">
        <v>0.37175181191444223</v>
      </c>
      <c r="G234" s="152">
        <v>0.40934234787953289</v>
      </c>
      <c r="H234" s="152">
        <v>0.17593198168737736</v>
      </c>
      <c r="I234" s="152">
        <v>0.38518179255918822</v>
      </c>
      <c r="J234" s="292">
        <v>0.39625756741882223</v>
      </c>
      <c r="K234" s="606"/>
    </row>
    <row r="235" spans="2:11" x14ac:dyDescent="0.25">
      <c r="B235" s="283">
        <v>2023</v>
      </c>
      <c r="C235" s="157" t="s">
        <v>79</v>
      </c>
      <c r="D235" s="152">
        <v>7.32398834189186E-2</v>
      </c>
      <c r="E235" s="152">
        <v>3.8764260964707802E-2</v>
      </c>
      <c r="F235" s="152">
        <v>2.34979179060083E-2</v>
      </c>
      <c r="G235" s="152">
        <v>4.7320410490307899E-2</v>
      </c>
      <c r="H235" s="152">
        <v>4.3444227005870799E-2</v>
      </c>
      <c r="I235" s="152">
        <v>6.2791758801024902E-2</v>
      </c>
      <c r="J235" s="292">
        <v>6.32688927943761E-2</v>
      </c>
      <c r="K235" s="606"/>
    </row>
    <row r="236" spans="2:11" x14ac:dyDescent="0.25">
      <c r="B236" s="287"/>
      <c r="C236" s="102" t="s">
        <v>80</v>
      </c>
      <c r="D236" s="152">
        <v>0.171758827844638</v>
      </c>
      <c r="E236" s="152">
        <v>0.142509804744956</v>
      </c>
      <c r="F236" s="152">
        <v>0.15243902439024401</v>
      </c>
      <c r="G236" s="152">
        <v>0.15279361459521101</v>
      </c>
      <c r="H236" s="152">
        <v>0.293933463796477</v>
      </c>
      <c r="I236" s="152">
        <v>0.178793303148363</v>
      </c>
      <c r="J236" s="292">
        <v>0.147188049209139</v>
      </c>
      <c r="K236" s="606"/>
    </row>
    <row r="237" spans="2:11" x14ac:dyDescent="0.25">
      <c r="B237" s="287"/>
      <c r="C237" s="102" t="s">
        <v>81</v>
      </c>
      <c r="D237" s="152">
        <v>0.370709994646787</v>
      </c>
      <c r="E237" s="152">
        <v>0.33329729600993002</v>
      </c>
      <c r="F237" s="152">
        <v>0.44497323022010699</v>
      </c>
      <c r="G237" s="152">
        <v>0.388825541619156</v>
      </c>
      <c r="H237" s="152">
        <v>0.43835616438356201</v>
      </c>
      <c r="I237" s="152">
        <v>0.37527640307465499</v>
      </c>
      <c r="J237" s="292">
        <v>0.41564147627416498</v>
      </c>
      <c r="K237" s="606"/>
    </row>
    <row r="238" spans="2:11" ht="15.75" thickBot="1" x14ac:dyDescent="0.3">
      <c r="B238" s="229"/>
      <c r="C238" s="157" t="s">
        <v>82</v>
      </c>
      <c r="D238" s="152">
        <v>0.38429129408965601</v>
      </c>
      <c r="E238" s="152">
        <v>0.485428638280407</v>
      </c>
      <c r="F238" s="152">
        <v>0.37908982748364101</v>
      </c>
      <c r="G238" s="152">
        <v>0.41106043329532499</v>
      </c>
      <c r="H238" s="152">
        <v>0.22426614481408999</v>
      </c>
      <c r="I238" s="152">
        <v>0.38313853497595701</v>
      </c>
      <c r="J238" s="292">
        <v>0.37390158172232002</v>
      </c>
      <c r="K238" s="606"/>
    </row>
    <row r="239" spans="2:11" x14ac:dyDescent="0.25">
      <c r="B239" s="283">
        <v>2024</v>
      </c>
      <c r="C239" s="102" t="s">
        <v>79</v>
      </c>
      <c r="D239" s="152">
        <v>6.762769905878975E-2</v>
      </c>
      <c r="E239" s="152">
        <v>3.6167491452611972E-2</v>
      </c>
      <c r="F239" s="152">
        <v>2.0077117404600452E-2</v>
      </c>
      <c r="G239" s="152">
        <v>4.2725797728501887E-2</v>
      </c>
      <c r="H239" s="152">
        <v>4.7330556607345704E-2</v>
      </c>
      <c r="I239" s="152">
        <v>5.8896423531031632E-2</v>
      </c>
      <c r="J239" s="292">
        <v>7.0464767616191915E-2</v>
      </c>
      <c r="K239" s="606"/>
    </row>
    <row r="240" spans="2:11" x14ac:dyDescent="0.25">
      <c r="B240" s="287"/>
      <c r="C240" s="102" t="s">
        <v>80</v>
      </c>
      <c r="D240" s="152">
        <v>0.1642709209096315</v>
      </c>
      <c r="E240" s="152">
        <v>0.13980098499636706</v>
      </c>
      <c r="F240" s="152">
        <v>0.14878340646190666</v>
      </c>
      <c r="G240" s="152">
        <v>0.16928069226608977</v>
      </c>
      <c r="H240" s="152">
        <v>0.29950776221128361</v>
      </c>
      <c r="I240" s="152">
        <v>0.17379780386217342</v>
      </c>
      <c r="J240" s="292">
        <v>0.18328335832083958</v>
      </c>
      <c r="K240" s="606"/>
    </row>
    <row r="241" spans="2:11" x14ac:dyDescent="0.25">
      <c r="B241" s="287"/>
      <c r="C241" s="157" t="s">
        <v>81</v>
      </c>
      <c r="D241" s="152">
        <v>0.35446100846884165</v>
      </c>
      <c r="E241" s="152">
        <v>0.3190211938675922</v>
      </c>
      <c r="F241" s="152">
        <v>0.41776359526658685</v>
      </c>
      <c r="G241" s="152">
        <v>0.38345051379123846</v>
      </c>
      <c r="H241" s="152">
        <v>0.40817872018174933</v>
      </c>
      <c r="I241" s="152">
        <v>0.36312003029155621</v>
      </c>
      <c r="J241" s="292">
        <v>0.37387556221889057</v>
      </c>
      <c r="K241" s="606"/>
    </row>
    <row r="242" spans="2:11" x14ac:dyDescent="0.25">
      <c r="B242" s="287"/>
      <c r="C242" s="282" t="s">
        <v>82</v>
      </c>
      <c r="D242" s="293">
        <v>0.41364037156273709</v>
      </c>
      <c r="E242" s="293">
        <v>0.50501032968342885</v>
      </c>
      <c r="F242" s="293">
        <v>0.41337588086690602</v>
      </c>
      <c r="G242" s="293">
        <v>0.40454299621416978</v>
      </c>
      <c r="H242" s="293">
        <v>0.24498296099962136</v>
      </c>
      <c r="I242" s="293">
        <v>0.40418574231523868</v>
      </c>
      <c r="J242" s="294">
        <v>0.37237631184407793</v>
      </c>
      <c r="K242" s="606"/>
    </row>
    <row r="243" spans="2:11" x14ac:dyDescent="0.25">
      <c r="B243" s="815" t="s">
        <v>771</v>
      </c>
    </row>
    <row r="244" spans="2:11" x14ac:dyDescent="0.25">
      <c r="B244" s="818" t="s">
        <v>1141</v>
      </c>
    </row>
    <row r="245" spans="2:11" x14ac:dyDescent="0.25">
      <c r="B245" s="818" t="s">
        <v>1139</v>
      </c>
    </row>
    <row r="246" spans="2:11" x14ac:dyDescent="0.25">
      <c r="B246" s="818" t="s">
        <v>1140</v>
      </c>
    </row>
    <row r="248" spans="2:11" ht="18" x14ac:dyDescent="0.25">
      <c r="B248" s="9" t="s">
        <v>904</v>
      </c>
    </row>
    <row r="249" spans="2:11" ht="51.75" thickBot="1" x14ac:dyDescent="0.3">
      <c r="B249" s="751"/>
      <c r="C249" s="288" t="s">
        <v>72</v>
      </c>
      <c r="D249" s="289" t="s">
        <v>623</v>
      </c>
      <c r="E249" s="289" t="s">
        <v>74</v>
      </c>
      <c r="F249" s="289" t="s">
        <v>66</v>
      </c>
      <c r="G249" s="289" t="s">
        <v>624</v>
      </c>
      <c r="H249" s="288" t="s">
        <v>75</v>
      </c>
      <c r="I249" s="295" t="s">
        <v>78</v>
      </c>
      <c r="J249" s="327"/>
    </row>
    <row r="250" spans="2:11" x14ac:dyDescent="0.25">
      <c r="B250" s="283">
        <v>2011</v>
      </c>
      <c r="C250" s="607">
        <v>11975.735000000001</v>
      </c>
      <c r="D250" s="608">
        <v>30986.2942</v>
      </c>
      <c r="E250" s="608">
        <v>420.48500000000001</v>
      </c>
      <c r="F250" s="608">
        <v>249.3</v>
      </c>
      <c r="G250" s="608">
        <v>475.20499999999998</v>
      </c>
      <c r="H250" s="609">
        <v>217.11928669043388</v>
      </c>
      <c r="I250" s="610"/>
      <c r="J250" s="328"/>
    </row>
    <row r="251" spans="2:11" ht="30.75" thickBot="1" x14ac:dyDescent="0.3">
      <c r="B251" s="229" t="s">
        <v>622</v>
      </c>
      <c r="C251" s="148"/>
      <c r="D251" s="141"/>
      <c r="E251" s="142"/>
      <c r="F251" s="142"/>
      <c r="G251" s="142"/>
      <c r="H251" s="140"/>
      <c r="I251" s="330"/>
      <c r="J251" s="91"/>
    </row>
    <row r="252" spans="2:11" x14ac:dyDescent="0.25">
      <c r="B252" s="283">
        <v>2012</v>
      </c>
      <c r="C252" s="611">
        <v>12038.535989368231</v>
      </c>
      <c r="D252" s="160">
        <v>33455.142801095586</v>
      </c>
      <c r="E252" s="160">
        <v>422.19999999999993</v>
      </c>
      <c r="F252" s="160">
        <v>203.9</v>
      </c>
      <c r="G252" s="160">
        <v>1914.9253684210526</v>
      </c>
      <c r="H252" s="163">
        <v>183.07299999999998</v>
      </c>
      <c r="I252" s="612"/>
      <c r="J252" s="328"/>
    </row>
    <row r="253" spans="2:11" ht="30.75" thickBot="1" x14ac:dyDescent="0.3">
      <c r="B253" s="229" t="s">
        <v>622</v>
      </c>
      <c r="C253" s="150">
        <f t="shared" ref="C253:H253" si="39">IFERROR((C252-C250)/ABS(C250), "")</f>
        <v>5.2440196253699788E-3</v>
      </c>
      <c r="D253" s="144">
        <f t="shared" si="39"/>
        <v>7.9675503794047947E-2</v>
      </c>
      <c r="E253" s="144">
        <f t="shared" si="39"/>
        <v>4.0786234942980564E-3</v>
      </c>
      <c r="F253" s="144">
        <f t="shared" si="39"/>
        <v>-0.18210990774167671</v>
      </c>
      <c r="G253" s="144">
        <f t="shared" si="39"/>
        <v>3.0296827020360744</v>
      </c>
      <c r="H253" s="143">
        <f t="shared" si="39"/>
        <v>-0.15680913109749064</v>
      </c>
      <c r="I253" s="286"/>
      <c r="J253" s="329"/>
    </row>
    <row r="254" spans="2:11" x14ac:dyDescent="0.25">
      <c r="B254" s="283">
        <v>2013</v>
      </c>
      <c r="C254" s="611">
        <v>12077.720929999999</v>
      </c>
      <c r="D254" s="160">
        <v>34263.652237078648</v>
      </c>
      <c r="E254" s="160">
        <v>487.88400000000001</v>
      </c>
      <c r="F254" s="160">
        <v>223.51</v>
      </c>
      <c r="G254" s="160">
        <v>1981.9668947368421</v>
      </c>
      <c r="H254" s="163">
        <v>187.1072714</v>
      </c>
      <c r="I254" s="612"/>
      <c r="J254" s="328"/>
    </row>
    <row r="255" spans="2:11" ht="30.75" thickBot="1" x14ac:dyDescent="0.3">
      <c r="B255" s="229" t="s">
        <v>622</v>
      </c>
      <c r="C255" s="150">
        <f t="shared" ref="C255:H255" si="40">IFERROR((C254-C252)/ABS(C252), "")</f>
        <v>3.2549589639782397E-3</v>
      </c>
      <c r="D255" s="144">
        <f t="shared" si="40"/>
        <v>2.4166970106508853E-2</v>
      </c>
      <c r="E255" s="144">
        <f t="shared" si="40"/>
        <v>0.15557555660824277</v>
      </c>
      <c r="F255" s="144">
        <f t="shared" si="40"/>
        <v>9.6174595389896936E-2</v>
      </c>
      <c r="G255" s="144">
        <f t="shared" si="40"/>
        <v>3.500999434305288E-2</v>
      </c>
      <c r="H255" s="143">
        <f t="shared" si="40"/>
        <v>2.2036408427239536E-2</v>
      </c>
      <c r="I255" s="286"/>
      <c r="J255" s="329"/>
    </row>
    <row r="256" spans="2:11" x14ac:dyDescent="0.25">
      <c r="B256" s="283">
        <v>2014</v>
      </c>
      <c r="C256" s="611">
        <v>11696.722919999998</v>
      </c>
      <c r="D256" s="160">
        <v>32250.652173399867</v>
      </c>
      <c r="E256" s="160">
        <v>433.70479999999998</v>
      </c>
      <c r="F256" s="160">
        <v>210.68</v>
      </c>
      <c r="G256" s="160">
        <v>1115.8435789473685</v>
      </c>
      <c r="H256" s="163">
        <v>154.87355149699999</v>
      </c>
      <c r="I256" s="612"/>
      <c r="J256" s="328"/>
    </row>
    <row r="257" spans="2:10" ht="30.75" thickBot="1" x14ac:dyDescent="0.3">
      <c r="B257" s="229" t="s">
        <v>622</v>
      </c>
      <c r="C257" s="150">
        <f t="shared" ref="C257:H257" si="41">IFERROR((C256-C254)/ABS(C254), "")</f>
        <v>-3.154552189176979E-2</v>
      </c>
      <c r="D257" s="144">
        <f t="shared" si="41"/>
        <v>-5.8750306293979919E-2</v>
      </c>
      <c r="E257" s="144">
        <f t="shared" si="41"/>
        <v>-0.1110493477957876</v>
      </c>
      <c r="F257" s="144">
        <f t="shared" si="41"/>
        <v>-5.7402353362265603E-2</v>
      </c>
      <c r="G257" s="144">
        <f t="shared" si="41"/>
        <v>-0.43700190860376303</v>
      </c>
      <c r="H257" s="143">
        <f t="shared" si="41"/>
        <v>-0.17227400977961141</v>
      </c>
      <c r="I257" s="286"/>
      <c r="J257" s="329"/>
    </row>
    <row r="258" spans="2:10" x14ac:dyDescent="0.25">
      <c r="B258" s="283">
        <v>2015</v>
      </c>
      <c r="C258" s="611">
        <v>11887.843050000001</v>
      </c>
      <c r="D258" s="160">
        <v>32175.521830000012</v>
      </c>
      <c r="E258" s="160">
        <v>431.27688000000001</v>
      </c>
      <c r="F258" s="160">
        <v>161.24</v>
      </c>
      <c r="G258" s="160">
        <v>1167.8236654462246</v>
      </c>
      <c r="H258" s="163">
        <v>167.97250000000003</v>
      </c>
      <c r="I258" s="612"/>
      <c r="J258" s="328"/>
    </row>
    <row r="259" spans="2:10" ht="30.75" thickBot="1" x14ac:dyDescent="0.3">
      <c r="B259" s="229" t="s">
        <v>622</v>
      </c>
      <c r="C259" s="150">
        <f t="shared" ref="C259:H259" si="42">IFERROR((C258-C256)/ABS(C256), "")</f>
        <v>1.6339630450953949E-2</v>
      </c>
      <c r="D259" s="144">
        <f t="shared" si="42"/>
        <v>-2.3295759414695386E-3</v>
      </c>
      <c r="E259" s="144">
        <f t="shared" si="42"/>
        <v>-5.5980934497380985E-3</v>
      </c>
      <c r="F259" s="144">
        <f t="shared" si="42"/>
        <v>-0.23466869185494588</v>
      </c>
      <c r="G259" s="144">
        <f t="shared" si="42"/>
        <v>4.6583667710748032E-2</v>
      </c>
      <c r="H259" s="143">
        <f t="shared" si="42"/>
        <v>8.4578343922420904E-2</v>
      </c>
      <c r="I259" s="286"/>
      <c r="J259" s="329"/>
    </row>
    <row r="260" spans="2:10" x14ac:dyDescent="0.25">
      <c r="B260" s="283">
        <v>2016</v>
      </c>
      <c r="C260" s="611">
        <v>12313.141060000002</v>
      </c>
      <c r="D260" s="160">
        <v>33011.729070000001</v>
      </c>
      <c r="E260" s="160">
        <v>464.86950000000002</v>
      </c>
      <c r="F260" s="160">
        <v>164.24</v>
      </c>
      <c r="G260" s="160">
        <v>1302.871052631579</v>
      </c>
      <c r="H260" s="163">
        <v>170.67883479699998</v>
      </c>
      <c r="I260" s="612"/>
      <c r="J260" s="328"/>
    </row>
    <row r="261" spans="2:10" ht="30.75" thickBot="1" x14ac:dyDescent="0.3">
      <c r="B261" s="229" t="s">
        <v>622</v>
      </c>
      <c r="C261" s="150">
        <f t="shared" ref="C261:H261" si="43">IFERROR((C260-C258)/ABS(C258), "")</f>
        <v>3.5775876936733314E-2</v>
      </c>
      <c r="D261" s="144">
        <f t="shared" si="43"/>
        <v>2.5988925507350148E-2</v>
      </c>
      <c r="E261" s="144">
        <f t="shared" si="43"/>
        <v>7.7891075450184144E-2</v>
      </c>
      <c r="F261" s="144">
        <f t="shared" si="43"/>
        <v>1.8605805011163483E-2</v>
      </c>
      <c r="G261" s="144">
        <f t="shared" si="43"/>
        <v>0.11564022136317378</v>
      </c>
      <c r="H261" s="143">
        <f t="shared" si="43"/>
        <v>1.6111773040229524E-2</v>
      </c>
      <c r="I261" s="286"/>
      <c r="J261" s="329"/>
    </row>
    <row r="262" spans="2:10" x14ac:dyDescent="0.25">
      <c r="B262" s="283">
        <v>2017</v>
      </c>
      <c r="C262" s="611">
        <v>12463.919391578947</v>
      </c>
      <c r="D262" s="160">
        <v>34528.243926799994</v>
      </c>
      <c r="E262" s="160">
        <v>472.13199999999995</v>
      </c>
      <c r="F262" s="160">
        <v>169.4</v>
      </c>
      <c r="G262" s="160">
        <v>269.14763157894737</v>
      </c>
      <c r="H262" s="163">
        <v>172.0239068331332</v>
      </c>
      <c r="I262" s="612"/>
      <c r="J262" s="328"/>
    </row>
    <row r="263" spans="2:10" ht="30.75" thickBot="1" x14ac:dyDescent="0.3">
      <c r="B263" s="229" t="s">
        <v>622</v>
      </c>
      <c r="C263" s="150">
        <f t="shared" ref="C263:H263" si="44">IFERROR((C262-C260)/ABS(C260), "")</f>
        <v>1.2245318302147805E-2</v>
      </c>
      <c r="D263" s="144">
        <f t="shared" si="44"/>
        <v>4.5938667846942713E-2</v>
      </c>
      <c r="E263" s="144">
        <f t="shared" si="44"/>
        <v>1.5622663994948972E-2</v>
      </c>
      <c r="F263" s="144">
        <f t="shared" si="44"/>
        <v>3.1417437895762276E-2</v>
      </c>
      <c r="G263" s="144">
        <f t="shared" si="44"/>
        <v>-0.79341959356966707</v>
      </c>
      <c r="H263" s="143">
        <f t="shared" si="44"/>
        <v>7.8807195850206235E-3</v>
      </c>
      <c r="I263" s="286"/>
      <c r="J263" s="329"/>
    </row>
    <row r="264" spans="2:10" x14ac:dyDescent="0.25">
      <c r="B264" s="283">
        <v>2018</v>
      </c>
      <c r="C264" s="611">
        <v>12547.350557293261</v>
      </c>
      <c r="D264" s="160">
        <v>35379.609184800007</v>
      </c>
      <c r="E264" s="160">
        <v>525.73080000000004</v>
      </c>
      <c r="F264" s="160">
        <v>160.55999999999997</v>
      </c>
      <c r="G264" s="160">
        <v>294.69973684210532</v>
      </c>
      <c r="H264" s="163">
        <v>189.82295406003055</v>
      </c>
      <c r="I264" s="305">
        <v>110.67374445530857</v>
      </c>
      <c r="J264" s="328"/>
    </row>
    <row r="265" spans="2:10" ht="30.75" thickBot="1" x14ac:dyDescent="0.3">
      <c r="B265" s="229" t="s">
        <v>622</v>
      </c>
      <c r="C265" s="150">
        <f t="shared" ref="C265:I265" si="45">IFERROR((C264-C262)/ABS(C262), "")</f>
        <v>6.6938146094464015E-3</v>
      </c>
      <c r="D265" s="144">
        <f t="shared" si="45"/>
        <v>2.465706798772941E-2</v>
      </c>
      <c r="E265" s="144">
        <f t="shared" si="45"/>
        <v>0.11352503113536067</v>
      </c>
      <c r="F265" s="144">
        <f t="shared" si="45"/>
        <v>-5.2184179456906919E-2</v>
      </c>
      <c r="G265" s="144">
        <f t="shared" si="45"/>
        <v>9.4937135850897941E-2</v>
      </c>
      <c r="H265" s="143">
        <f t="shared" si="45"/>
        <v>0.10346845130172987</v>
      </c>
      <c r="I265" s="286" t="str">
        <f t="shared" si="45"/>
        <v/>
      </c>
      <c r="J265" s="329"/>
    </row>
    <row r="266" spans="2:10" x14ac:dyDescent="0.25">
      <c r="B266" s="283">
        <v>2019</v>
      </c>
      <c r="C266" s="611">
        <v>12653.940873084211</v>
      </c>
      <c r="D266" s="160">
        <v>35971.469164283968</v>
      </c>
      <c r="E266" s="160">
        <v>589.572</v>
      </c>
      <c r="F266" s="160">
        <v>142.20000000000002</v>
      </c>
      <c r="G266" s="160">
        <v>296.49415789473687</v>
      </c>
      <c r="H266" s="163">
        <v>216.135647465652</v>
      </c>
      <c r="I266" s="305">
        <v>137.6142742276202</v>
      </c>
      <c r="J266" s="328"/>
    </row>
    <row r="267" spans="2:10" ht="30.75" thickBot="1" x14ac:dyDescent="0.3">
      <c r="B267" s="229" t="s">
        <v>622</v>
      </c>
      <c r="C267" s="150">
        <f t="shared" ref="C267:I267" si="46">IFERROR((C266-C264)/ABS(C264), "")</f>
        <v>8.4950456516092194E-3</v>
      </c>
      <c r="D267" s="144">
        <f t="shared" si="46"/>
        <v>1.6728844470623474E-2</v>
      </c>
      <c r="E267" s="144">
        <f t="shared" si="46"/>
        <v>0.12143325062940949</v>
      </c>
      <c r="F267" s="144">
        <f t="shared" si="46"/>
        <v>-0.11434977578475311</v>
      </c>
      <c r="G267" s="144">
        <f t="shared" si="46"/>
        <v>6.0889808449098356E-3</v>
      </c>
      <c r="H267" s="143">
        <f t="shared" si="46"/>
        <v>0.13861702624910258</v>
      </c>
      <c r="I267" s="331">
        <f t="shared" si="46"/>
        <v>0.24342295369965147</v>
      </c>
      <c r="J267" s="329"/>
    </row>
    <row r="268" spans="2:10" x14ac:dyDescent="0.25">
      <c r="B268" s="283">
        <v>2020</v>
      </c>
      <c r="C268" s="611">
        <v>12801.604004818588</v>
      </c>
      <c r="D268" s="160">
        <v>36558.363947502417</v>
      </c>
      <c r="E268" s="160">
        <v>540.86199999999997</v>
      </c>
      <c r="F268" s="160">
        <v>174.2</v>
      </c>
      <c r="G268" s="160">
        <v>311.59932617354195</v>
      </c>
      <c r="H268" s="163">
        <v>238.32792058309553</v>
      </c>
      <c r="I268" s="305">
        <v>166.50448664523992</v>
      </c>
      <c r="J268" s="328"/>
    </row>
    <row r="269" spans="2:10" ht="30.75" thickBot="1" x14ac:dyDescent="0.3">
      <c r="B269" s="229" t="s">
        <v>622</v>
      </c>
      <c r="C269" s="150">
        <f t="shared" ref="C269:I269" si="47">IFERROR((C268-C266)/ABS(C266), "")</f>
        <v>1.1669339474192247E-2</v>
      </c>
      <c r="D269" s="144">
        <f t="shared" si="47"/>
        <v>1.6315563329873016E-2</v>
      </c>
      <c r="E269" s="144">
        <f t="shared" si="47"/>
        <v>-8.2619256002659625E-2</v>
      </c>
      <c r="F269" s="144">
        <f t="shared" si="47"/>
        <v>0.22503516174402227</v>
      </c>
      <c r="G269" s="144">
        <f t="shared" si="47"/>
        <v>5.0945922125615065E-2</v>
      </c>
      <c r="H269" s="143">
        <f t="shared" si="47"/>
        <v>0.10267752394232101</v>
      </c>
      <c r="I269" s="331">
        <f t="shared" si="47"/>
        <v>0.20993616090896219</v>
      </c>
      <c r="J269" s="329"/>
    </row>
    <row r="270" spans="2:10" x14ac:dyDescent="0.25">
      <c r="B270" s="283">
        <v>2021</v>
      </c>
      <c r="C270" s="611">
        <v>12751.709328194967</v>
      </c>
      <c r="D270" s="160">
        <v>36567.255484049994</v>
      </c>
      <c r="E270" s="160">
        <v>543.83339999999998</v>
      </c>
      <c r="F270" s="160">
        <v>182.8</v>
      </c>
      <c r="G270" s="160">
        <v>323.29358648648645</v>
      </c>
      <c r="H270" s="163">
        <v>260.53201718896418</v>
      </c>
      <c r="I270" s="305">
        <v>237.47665237397754</v>
      </c>
      <c r="J270" s="328"/>
    </row>
    <row r="271" spans="2:10" ht="30.75" thickBot="1" x14ac:dyDescent="0.3">
      <c r="B271" s="229" t="s">
        <v>622</v>
      </c>
      <c r="C271" s="150">
        <f t="shared" ref="C271:I271" si="48">IFERROR((C270-C268)/ABS(C268), "")</f>
        <v>-3.8975332001239681E-3</v>
      </c>
      <c r="D271" s="144">
        <f t="shared" si="48"/>
        <v>2.4321483752240731E-4</v>
      </c>
      <c r="E271" s="144">
        <f t="shared" si="48"/>
        <v>5.4938228235668568E-3</v>
      </c>
      <c r="F271" s="144">
        <f t="shared" si="48"/>
        <v>4.9368541905855476E-2</v>
      </c>
      <c r="G271" s="144">
        <f t="shared" si="48"/>
        <v>3.75297997481275E-2</v>
      </c>
      <c r="H271" s="143">
        <f t="shared" si="48"/>
        <v>9.3166157584658446E-2</v>
      </c>
      <c r="I271" s="331">
        <f t="shared" si="48"/>
        <v>0.42624776760492533</v>
      </c>
      <c r="J271" s="329"/>
    </row>
    <row r="272" spans="2:10" x14ac:dyDescent="0.25">
      <c r="B272" s="283">
        <v>2022</v>
      </c>
      <c r="C272" s="611">
        <v>12717.968763993584</v>
      </c>
      <c r="D272" s="160">
        <v>37625.65268668854</v>
      </c>
      <c r="E272" s="160">
        <v>555.21949999999993</v>
      </c>
      <c r="F272" s="160">
        <v>204</v>
      </c>
      <c r="G272" s="160">
        <v>269.2</v>
      </c>
      <c r="H272" s="163">
        <v>279.67135907080086</v>
      </c>
      <c r="I272" s="305">
        <v>249.50859600641539</v>
      </c>
      <c r="J272" s="328"/>
    </row>
    <row r="273" spans="2:10" ht="30.75" thickBot="1" x14ac:dyDescent="0.3">
      <c r="B273" s="229" t="s">
        <v>622</v>
      </c>
      <c r="C273" s="150">
        <f t="shared" ref="C273:I273" si="49">IFERROR((C272-C270)/ABS(C270), "")</f>
        <v>-2.6459640298403609E-3</v>
      </c>
      <c r="D273" s="144">
        <f t="shared" si="49"/>
        <v>2.8943851230514142E-2</v>
      </c>
      <c r="E273" s="144">
        <f t="shared" si="49"/>
        <v>2.0936742759823032E-2</v>
      </c>
      <c r="F273" s="144">
        <f t="shared" si="49"/>
        <v>0.11597374179431065</v>
      </c>
      <c r="G273" s="144">
        <f t="shared" si="49"/>
        <v>-0.16732032043805345</v>
      </c>
      <c r="H273" s="143">
        <f t="shared" si="49"/>
        <v>7.3462532890746016E-2</v>
      </c>
      <c r="I273" s="331">
        <f t="shared" si="49"/>
        <v>5.0665796035771864E-2</v>
      </c>
      <c r="J273" s="329"/>
    </row>
    <row r="274" spans="2:10" x14ac:dyDescent="0.25">
      <c r="B274" s="283">
        <v>2023</v>
      </c>
      <c r="C274" s="611">
        <v>12530.676575776994</v>
      </c>
      <c r="D274" s="160">
        <v>38619.885204976759</v>
      </c>
      <c r="E274" s="160">
        <v>626.53430000000003</v>
      </c>
      <c r="F274" s="160">
        <v>209.67000000000002</v>
      </c>
      <c r="G274" s="160">
        <v>229.89138888888886</v>
      </c>
      <c r="H274" s="163">
        <v>306.18631388550602</v>
      </c>
      <c r="I274" s="305">
        <v>320.72583692679001</v>
      </c>
      <c r="J274" s="328"/>
    </row>
    <row r="275" spans="2:10" ht="30.75" thickBot="1" x14ac:dyDescent="0.3">
      <c r="B275" s="229" t="s">
        <v>622</v>
      </c>
      <c r="C275" s="150">
        <f t="shared" ref="C275:I275" si="50">IFERROR((C274-C272)/ABS(C272), "")</f>
        <v>-1.4726580296913571E-2</v>
      </c>
      <c r="D275" s="144">
        <f t="shared" si="50"/>
        <v>2.6424326152353125E-2</v>
      </c>
      <c r="E275" s="144">
        <f t="shared" si="50"/>
        <v>0.12844433597883381</v>
      </c>
      <c r="F275" s="144">
        <f t="shared" si="50"/>
        <v>2.7794117647058903E-2</v>
      </c>
      <c r="G275" s="144">
        <f t="shared" si="50"/>
        <v>-0.1460201007099225</v>
      </c>
      <c r="H275" s="143">
        <f t="shared" si="50"/>
        <v>9.4807544479349803E-2</v>
      </c>
      <c r="I275" s="331">
        <f t="shared" si="50"/>
        <v>0.28543000946766373</v>
      </c>
      <c r="J275" s="329"/>
    </row>
    <row r="276" spans="2:10" x14ac:dyDescent="0.25">
      <c r="B276" s="283">
        <v>2024</v>
      </c>
      <c r="C276" s="611">
        <v>12725.921828943958</v>
      </c>
      <c r="D276" s="160">
        <v>39130.053346887194</v>
      </c>
      <c r="E276" s="160">
        <v>688.57259999999997</v>
      </c>
      <c r="F276" s="160">
        <v>193.97000000000003</v>
      </c>
      <c r="G276" s="160">
        <v>232.89882732732733</v>
      </c>
      <c r="H276" s="163">
        <v>328.75378451731626</v>
      </c>
      <c r="I276" s="305">
        <v>433.52663876784368</v>
      </c>
      <c r="J276" s="328"/>
    </row>
    <row r="277" spans="2:10" ht="30" x14ac:dyDescent="0.25">
      <c r="B277" s="287" t="s">
        <v>622</v>
      </c>
      <c r="C277" s="150">
        <f t="shared" ref="C277:I277" si="51">IFERROR((C276-C274)/ABS(C274), "")</f>
        <v>1.5581381578740295E-2</v>
      </c>
      <c r="D277" s="144">
        <f t="shared" si="51"/>
        <v>1.3209985974911503E-2</v>
      </c>
      <c r="E277" s="144">
        <f t="shared" si="51"/>
        <v>9.9018202195793478E-2</v>
      </c>
      <c r="F277" s="144">
        <f t="shared" si="51"/>
        <v>-7.4879572661801813E-2</v>
      </c>
      <c r="G277" s="144">
        <f t="shared" si="51"/>
        <v>1.3081996907209193E-2</v>
      </c>
      <c r="H277" s="143">
        <f t="shared" si="51"/>
        <v>7.3705027326103872E-2</v>
      </c>
      <c r="I277" s="331">
        <f t="shared" si="51"/>
        <v>0.35170475482086583</v>
      </c>
      <c r="J277" s="329"/>
    </row>
    <row r="278" spans="2:10" x14ac:dyDescent="0.25">
      <c r="B278" s="815" t="s">
        <v>771</v>
      </c>
    </row>
    <row r="279" spans="2:10" x14ac:dyDescent="0.25">
      <c r="B279" s="816" t="s">
        <v>1134</v>
      </c>
    </row>
    <row r="280" spans="2:10" x14ac:dyDescent="0.25">
      <c r="B280" s="816" t="s">
        <v>1132</v>
      </c>
    </row>
    <row r="281" spans="2:10" x14ac:dyDescent="0.25">
      <c r="B281" s="816" t="s">
        <v>1133</v>
      </c>
    </row>
    <row r="283" spans="2:10" ht="18" x14ac:dyDescent="0.25">
      <c r="B283" s="9" t="s">
        <v>905</v>
      </c>
    </row>
    <row r="284" spans="2:10" ht="51.75" thickBot="1" x14ac:dyDescent="0.3">
      <c r="B284" s="751"/>
      <c r="C284" s="335" t="s">
        <v>72</v>
      </c>
      <c r="D284" s="335" t="s">
        <v>73</v>
      </c>
      <c r="E284" s="335" t="s">
        <v>74</v>
      </c>
      <c r="F284" s="335" t="s">
        <v>66</v>
      </c>
      <c r="G284" s="335" t="s">
        <v>77</v>
      </c>
      <c r="H284" s="335" t="s">
        <v>75</v>
      </c>
      <c r="I284" s="336" t="s">
        <v>78</v>
      </c>
      <c r="J284" s="327"/>
    </row>
    <row r="285" spans="2:10" x14ac:dyDescent="0.25">
      <c r="B285" s="155" t="s">
        <v>5</v>
      </c>
      <c r="C285" s="613">
        <v>0.88332831668383771</v>
      </c>
      <c r="D285" s="614">
        <v>0.83552073761111445</v>
      </c>
      <c r="E285" s="614">
        <v>0.91238353079980239</v>
      </c>
      <c r="F285" s="614">
        <v>0.81234211476001439</v>
      </c>
      <c r="G285" s="614">
        <v>0.93777651032389997</v>
      </c>
      <c r="H285" s="615">
        <v>0.81168852287027549</v>
      </c>
      <c r="I285" s="616">
        <v>0.882175915971671</v>
      </c>
      <c r="J285" s="332"/>
    </row>
    <row r="286" spans="2:10" x14ac:dyDescent="0.25">
      <c r="B286" s="282" t="s">
        <v>6</v>
      </c>
      <c r="C286" s="293">
        <v>0.11667168331616212</v>
      </c>
      <c r="D286" s="293">
        <v>0.16447926238888555</v>
      </c>
      <c r="E286" s="293">
        <v>8.7616469200197639E-2</v>
      </c>
      <c r="F286" s="293">
        <v>0.18765788523998553</v>
      </c>
      <c r="G286" s="293">
        <v>6.2223489676100127E-2</v>
      </c>
      <c r="H286" s="293">
        <v>0.18831147712972462</v>
      </c>
      <c r="I286" s="294">
        <v>0.11782408402832902</v>
      </c>
      <c r="J286" s="332"/>
    </row>
    <row r="287" spans="2:10" x14ac:dyDescent="0.25">
      <c r="B287" s="815" t="s">
        <v>771</v>
      </c>
    </row>
    <row r="288" spans="2:10" x14ac:dyDescent="0.25">
      <c r="B288" s="816" t="s">
        <v>1134</v>
      </c>
    </row>
    <row r="290" spans="2:13" ht="15.75" x14ac:dyDescent="0.25">
      <c r="B290" s="9" t="s">
        <v>906</v>
      </c>
    </row>
    <row r="291" spans="2:13" ht="26.25" thickBot="1" x14ac:dyDescent="0.3">
      <c r="B291" s="751" t="s">
        <v>83</v>
      </c>
      <c r="C291" s="288" t="s">
        <v>18</v>
      </c>
      <c r="D291" s="288" t="s">
        <v>19</v>
      </c>
      <c r="E291" s="288" t="s">
        <v>20</v>
      </c>
      <c r="F291" s="288" t="s">
        <v>21</v>
      </c>
      <c r="G291" s="288" t="s">
        <v>22</v>
      </c>
      <c r="H291" s="288" t="s">
        <v>23</v>
      </c>
      <c r="I291" s="288" t="s">
        <v>24</v>
      </c>
      <c r="J291" s="288" t="s">
        <v>25</v>
      </c>
      <c r="K291" s="288" t="s">
        <v>627</v>
      </c>
      <c r="L291" s="288" t="s">
        <v>27</v>
      </c>
      <c r="M291" s="297" t="s">
        <v>86</v>
      </c>
    </row>
    <row r="292" spans="2:13" ht="15.75" thickBot="1" x14ac:dyDescent="0.3">
      <c r="B292" s="755">
        <v>2012</v>
      </c>
      <c r="C292" s="617">
        <v>0.52400000000000002</v>
      </c>
      <c r="D292" s="617">
        <v>0.60399999999999998</v>
      </c>
      <c r="E292" s="617">
        <v>0.56299999999999994</v>
      </c>
      <c r="F292" s="617">
        <v>0.60599999999999998</v>
      </c>
      <c r="G292" s="617">
        <v>0.63400000000000001</v>
      </c>
      <c r="H292" s="617">
        <v>0.58599999999999997</v>
      </c>
      <c r="I292" s="617">
        <v>0.64800000000000002</v>
      </c>
      <c r="J292" s="617">
        <v>0.82299999999999995</v>
      </c>
      <c r="K292" s="617">
        <v>0.65100000000000002</v>
      </c>
      <c r="L292" s="617">
        <v>0.61299999999999999</v>
      </c>
      <c r="M292" s="618">
        <v>0.5</v>
      </c>
    </row>
    <row r="293" spans="2:13" ht="15.75" thickBot="1" x14ac:dyDescent="0.3">
      <c r="B293" s="755">
        <v>2013</v>
      </c>
      <c r="C293" s="619">
        <v>0.54100000000000004</v>
      </c>
      <c r="D293" s="619">
        <v>0.61599999999999999</v>
      </c>
      <c r="E293" s="619">
        <v>0.57099999999999995</v>
      </c>
      <c r="F293" s="619">
        <v>0.623</v>
      </c>
      <c r="G293" s="619">
        <v>0.66700000000000004</v>
      </c>
      <c r="H293" s="619">
        <v>0.59199999999999997</v>
      </c>
      <c r="I293" s="619">
        <v>0.67900000000000005</v>
      </c>
      <c r="J293" s="619">
        <v>0.82899999999999996</v>
      </c>
      <c r="K293" s="619">
        <v>0.65700000000000003</v>
      </c>
      <c r="L293" s="619">
        <v>0.624</v>
      </c>
      <c r="M293" s="620">
        <v>0.5</v>
      </c>
    </row>
    <row r="294" spans="2:13" ht="15.75" thickBot="1" x14ac:dyDescent="0.3">
      <c r="B294" s="755">
        <v>2014</v>
      </c>
      <c r="C294" s="619">
        <v>0.58599999999999997</v>
      </c>
      <c r="D294" s="619">
        <v>0.65900000000000003</v>
      </c>
      <c r="E294" s="619">
        <v>0.58099999999999996</v>
      </c>
      <c r="F294" s="619">
        <v>0.64</v>
      </c>
      <c r="G294" s="619">
        <v>0.67300000000000004</v>
      </c>
      <c r="H294" s="619">
        <v>0.61799999999999999</v>
      </c>
      <c r="I294" s="619">
        <v>0.70799999999999996</v>
      </c>
      <c r="J294" s="619">
        <v>0.83299999999999996</v>
      </c>
      <c r="K294" s="619">
        <v>0.67800000000000005</v>
      </c>
      <c r="L294" s="619">
        <v>0.64</v>
      </c>
      <c r="M294" s="620">
        <v>0.55000000000000004</v>
      </c>
    </row>
    <row r="295" spans="2:13" ht="15.75" thickBot="1" x14ac:dyDescent="0.3">
      <c r="B295" s="755">
        <v>2015</v>
      </c>
      <c r="C295" s="619">
        <v>0.60699999999999998</v>
      </c>
      <c r="D295" s="619">
        <v>0.61799999999999999</v>
      </c>
      <c r="E295" s="619">
        <v>0.65500000000000003</v>
      </c>
      <c r="F295" s="619">
        <v>0.66500000000000004</v>
      </c>
      <c r="G295" s="619">
        <v>0.69099999999999995</v>
      </c>
      <c r="H295" s="619">
        <v>0.64200000000000002</v>
      </c>
      <c r="I295" s="619">
        <v>0.747</v>
      </c>
      <c r="J295" s="619">
        <v>0.85899999999999999</v>
      </c>
      <c r="K295" s="619">
        <v>0.69399999999999995</v>
      </c>
      <c r="L295" s="619">
        <v>0.67300000000000004</v>
      </c>
      <c r="M295" s="620">
        <v>0.55000000000000004</v>
      </c>
    </row>
    <row r="296" spans="2:13" ht="15.75" thickBot="1" x14ac:dyDescent="0.3">
      <c r="B296" s="755">
        <v>2016</v>
      </c>
      <c r="C296" s="619">
        <v>0.63100000000000001</v>
      </c>
      <c r="D296" s="619">
        <v>0.64800000000000002</v>
      </c>
      <c r="E296" s="619">
        <v>0.66</v>
      </c>
      <c r="F296" s="619">
        <v>0.67300000000000004</v>
      </c>
      <c r="G296" s="619">
        <v>0.7</v>
      </c>
      <c r="H296" s="619">
        <v>0.65800000000000003</v>
      </c>
      <c r="I296" s="619">
        <v>0.752</v>
      </c>
      <c r="J296" s="619">
        <v>0.86099999999999999</v>
      </c>
      <c r="K296" s="619">
        <v>0.70099999999999996</v>
      </c>
      <c r="L296" s="619">
        <v>0.68100000000000005</v>
      </c>
      <c r="M296" s="620">
        <v>0.55000000000000004</v>
      </c>
    </row>
    <row r="297" spans="2:13" ht="15.75" thickBot="1" x14ac:dyDescent="0.3">
      <c r="B297" s="755">
        <v>2017</v>
      </c>
      <c r="C297" s="619">
        <v>0.67200000000000004</v>
      </c>
      <c r="D297" s="619">
        <v>0.65600000000000003</v>
      </c>
      <c r="E297" s="619">
        <v>0.67400000000000004</v>
      </c>
      <c r="F297" s="619">
        <v>0.69499999999999995</v>
      </c>
      <c r="G297" s="619">
        <v>0.71099999999999997</v>
      </c>
      <c r="H297" s="619">
        <v>0.66400000000000003</v>
      </c>
      <c r="I297" s="619">
        <v>0.77100000000000002</v>
      </c>
      <c r="J297" s="619">
        <v>0.86499999999999999</v>
      </c>
      <c r="K297" s="619">
        <v>0.68500000000000005</v>
      </c>
      <c r="L297" s="619">
        <v>0.69199999999999995</v>
      </c>
      <c r="M297" s="620">
        <v>0.6</v>
      </c>
    </row>
    <row r="298" spans="2:13" ht="15.75" thickBot="1" x14ac:dyDescent="0.3">
      <c r="B298" s="300">
        <v>2018</v>
      </c>
      <c r="C298" s="619">
        <v>0.69799999999999995</v>
      </c>
      <c r="D298" s="619">
        <v>0.64900000000000002</v>
      </c>
      <c r="E298" s="619">
        <v>0.69099999999999995</v>
      </c>
      <c r="F298" s="619">
        <v>0.70799999999999996</v>
      </c>
      <c r="G298" s="619">
        <v>0.73099999999999998</v>
      </c>
      <c r="H298" s="619">
        <v>0.68500000000000005</v>
      </c>
      <c r="I298" s="619">
        <v>0.78</v>
      </c>
      <c r="J298" s="619">
        <v>0.85299999999999998</v>
      </c>
      <c r="K298" s="619">
        <v>0.70199999999999996</v>
      </c>
      <c r="L298" s="619">
        <v>0.70599999999999996</v>
      </c>
      <c r="M298" s="620">
        <v>0.6</v>
      </c>
    </row>
    <row r="299" spans="2:13" ht="15.75" thickBot="1" x14ac:dyDescent="0.3">
      <c r="B299" s="755">
        <v>2019</v>
      </c>
      <c r="C299" s="619">
        <v>0.74299999999999999</v>
      </c>
      <c r="D299" s="619">
        <v>0.64900000000000002</v>
      </c>
      <c r="E299" s="619">
        <v>0.68300000000000005</v>
      </c>
      <c r="F299" s="619">
        <v>0.69799999999999995</v>
      </c>
      <c r="G299" s="619">
        <v>0.73</v>
      </c>
      <c r="H299" s="619">
        <v>0.68400000000000005</v>
      </c>
      <c r="I299" s="619">
        <v>0.76100000000000001</v>
      </c>
      <c r="J299" s="619">
        <v>0.85299999999999998</v>
      </c>
      <c r="K299" s="619">
        <v>0.67600000000000005</v>
      </c>
      <c r="L299" s="619">
        <v>0.69899999999999995</v>
      </c>
      <c r="M299" s="620">
        <v>0.6</v>
      </c>
    </row>
    <row r="300" spans="2:13" ht="15.75" thickBot="1" x14ac:dyDescent="0.3">
      <c r="B300" s="755">
        <v>2020</v>
      </c>
      <c r="C300" s="619">
        <v>0.69499999999999995</v>
      </c>
      <c r="D300" s="619">
        <v>0.628</v>
      </c>
      <c r="E300" s="619">
        <v>0.64900000000000002</v>
      </c>
      <c r="F300" s="619">
        <v>0.66400000000000003</v>
      </c>
      <c r="G300" s="619">
        <v>0.70499999999999996</v>
      </c>
      <c r="H300" s="619">
        <v>0.67500000000000004</v>
      </c>
      <c r="I300" s="619">
        <v>0.73799999999999999</v>
      </c>
      <c r="J300" s="619">
        <v>0.85099999999999998</v>
      </c>
      <c r="K300" s="619">
        <v>0.64600000000000002</v>
      </c>
      <c r="L300" s="619">
        <v>0.67100000000000004</v>
      </c>
      <c r="M300" s="620">
        <v>0.6</v>
      </c>
    </row>
    <row r="301" spans="2:13" ht="15.75" thickBot="1" x14ac:dyDescent="0.3">
      <c r="B301" s="755">
        <v>2021</v>
      </c>
      <c r="C301" s="619">
        <v>0.72199999999999998</v>
      </c>
      <c r="D301" s="619">
        <v>0.65</v>
      </c>
      <c r="E301" s="619">
        <v>0.64600000000000002</v>
      </c>
      <c r="F301" s="619">
        <v>0.66800000000000004</v>
      </c>
      <c r="G301" s="619">
        <v>0.70199999999999996</v>
      </c>
      <c r="H301" s="619">
        <v>0.67700000000000005</v>
      </c>
      <c r="I301" s="619">
        <v>0.754</v>
      </c>
      <c r="J301" s="619">
        <v>0.83299999999999996</v>
      </c>
      <c r="K301" s="619">
        <v>0.65300000000000002</v>
      </c>
      <c r="L301" s="619">
        <v>0.67700000000000005</v>
      </c>
      <c r="M301" s="620">
        <v>0.6</v>
      </c>
    </row>
    <row r="302" spans="2:13" ht="15.75" thickBot="1" x14ac:dyDescent="0.3">
      <c r="B302" s="755">
        <v>2022</v>
      </c>
      <c r="C302" s="619">
        <v>0.64</v>
      </c>
      <c r="D302" s="619">
        <v>0.64300000000000002</v>
      </c>
      <c r="E302" s="619">
        <v>0.64900000000000002</v>
      </c>
      <c r="F302" s="619">
        <v>0.65500000000000003</v>
      </c>
      <c r="G302" s="619">
        <v>0.69</v>
      </c>
      <c r="H302" s="619">
        <v>0.68</v>
      </c>
      <c r="I302" s="619">
        <v>0.73099999999999998</v>
      </c>
      <c r="J302" s="619">
        <v>0.84299999999999997</v>
      </c>
      <c r="K302" s="619">
        <v>0.64900000000000002</v>
      </c>
      <c r="L302" s="619">
        <v>0.67</v>
      </c>
      <c r="M302" s="620">
        <v>0.6</v>
      </c>
    </row>
    <row r="303" spans="2:13" ht="15.75" thickBot="1" x14ac:dyDescent="0.3">
      <c r="B303" s="755">
        <v>2023</v>
      </c>
      <c r="C303" s="619">
        <v>0.64100000000000001</v>
      </c>
      <c r="D303" s="619">
        <v>0.63300000000000001</v>
      </c>
      <c r="E303" s="619">
        <v>0.66500000000000004</v>
      </c>
      <c r="F303" s="619">
        <v>0.65200000000000002</v>
      </c>
      <c r="G303" s="619">
        <v>0.70399999999999996</v>
      </c>
      <c r="H303" s="619">
        <v>0.67800000000000005</v>
      </c>
      <c r="I303" s="619">
        <v>0.72699999999999998</v>
      </c>
      <c r="J303" s="619">
        <v>0.83699999999999997</v>
      </c>
      <c r="K303" s="619">
        <v>0.63600000000000001</v>
      </c>
      <c r="L303" s="619">
        <v>0.67</v>
      </c>
      <c r="M303" s="620">
        <v>0.6</v>
      </c>
    </row>
    <row r="304" spans="2:13" x14ac:dyDescent="0.25">
      <c r="B304" s="754">
        <v>2024</v>
      </c>
      <c r="C304" s="749">
        <v>0.67388362652232747</v>
      </c>
      <c r="D304" s="749">
        <v>0.66164380074833917</v>
      </c>
      <c r="E304" s="749">
        <v>0.64350552220150403</v>
      </c>
      <c r="F304" s="749">
        <v>0.69355309420904154</v>
      </c>
      <c r="G304" s="749">
        <v>0.74516908212560384</v>
      </c>
      <c r="H304" s="749">
        <v>0.68447292595736542</v>
      </c>
      <c r="I304" s="749">
        <v>0.81787972118657803</v>
      </c>
      <c r="J304" s="749">
        <v>0.92749012161954125</v>
      </c>
      <c r="K304" s="749">
        <v>0.69957900276279439</v>
      </c>
      <c r="L304" s="749">
        <v>0.70136823563147765</v>
      </c>
      <c r="M304" s="621">
        <v>0.625</v>
      </c>
    </row>
    <row r="305" spans="2:6" x14ac:dyDescent="0.25">
      <c r="B305" s="815" t="s">
        <v>1037</v>
      </c>
    </row>
    <row r="306" spans="2:6" x14ac:dyDescent="0.25">
      <c r="B306" s="816" t="s">
        <v>1142</v>
      </c>
    </row>
    <row r="308" spans="2:6" ht="15.75" x14ac:dyDescent="0.25">
      <c r="B308" s="9" t="s">
        <v>907</v>
      </c>
    </row>
    <row r="309" spans="2:6" ht="41.25" thickBot="1" x14ac:dyDescent="0.3">
      <c r="B309" s="751" t="s">
        <v>83</v>
      </c>
      <c r="C309" s="288" t="s">
        <v>87</v>
      </c>
      <c r="D309" s="289" t="s">
        <v>88</v>
      </c>
      <c r="E309" s="289" t="s">
        <v>89</v>
      </c>
      <c r="F309" s="297" t="s">
        <v>628</v>
      </c>
    </row>
    <row r="310" spans="2:6" ht="15.75" thickBot="1" x14ac:dyDescent="0.3">
      <c r="B310" s="755">
        <v>2011</v>
      </c>
      <c r="C310" s="158">
        <v>15292744.039999999</v>
      </c>
      <c r="D310" s="159">
        <v>322919.38</v>
      </c>
      <c r="E310" s="159">
        <v>140725</v>
      </c>
      <c r="F310" s="298">
        <v>9925</v>
      </c>
    </row>
    <row r="311" spans="2:6" ht="15.75" thickBot="1" x14ac:dyDescent="0.3">
      <c r="B311" s="755">
        <v>2012</v>
      </c>
      <c r="C311" s="145">
        <v>15578457.522378488</v>
      </c>
      <c r="D311" s="146">
        <v>342053</v>
      </c>
      <c r="E311" s="146">
        <v>138039</v>
      </c>
      <c r="F311" s="299">
        <v>10149</v>
      </c>
    </row>
    <row r="312" spans="2:6" ht="15.75" thickBot="1" x14ac:dyDescent="0.3">
      <c r="B312" s="755">
        <v>2013</v>
      </c>
      <c r="C312" s="145">
        <v>15839579.126</v>
      </c>
      <c r="D312" s="146">
        <v>369408.10625000001</v>
      </c>
      <c r="E312" s="146">
        <v>198295</v>
      </c>
      <c r="F312" s="299">
        <v>10634</v>
      </c>
    </row>
    <row r="313" spans="2:6" ht="15.75" thickBot="1" x14ac:dyDescent="0.3">
      <c r="B313" s="755">
        <v>2014</v>
      </c>
      <c r="C313" s="145">
        <v>16078063.668000001</v>
      </c>
      <c r="D313" s="146">
        <v>393828.5</v>
      </c>
      <c r="E313" s="146">
        <v>249490</v>
      </c>
      <c r="F313" s="299">
        <v>11088</v>
      </c>
    </row>
    <row r="314" spans="2:6" ht="15.75" thickBot="1" x14ac:dyDescent="0.3">
      <c r="B314" s="755">
        <v>2015</v>
      </c>
      <c r="C314" s="145">
        <v>16393478.006666668</v>
      </c>
      <c r="D314" s="146">
        <v>399079.84375</v>
      </c>
      <c r="E314" s="146">
        <v>269355</v>
      </c>
      <c r="F314" s="299">
        <v>11335</v>
      </c>
    </row>
    <row r="315" spans="2:6" ht="15.75" thickBot="1" x14ac:dyDescent="0.3">
      <c r="B315" s="755">
        <v>2016</v>
      </c>
      <c r="C315" s="145">
        <v>16585457.99</v>
      </c>
      <c r="D315" s="146">
        <v>416303.90625</v>
      </c>
      <c r="E315" s="146">
        <v>305807</v>
      </c>
      <c r="F315" s="299">
        <v>11143</v>
      </c>
    </row>
    <row r="316" spans="2:6" ht="15.75" thickBot="1" x14ac:dyDescent="0.3">
      <c r="B316" s="300">
        <v>2017</v>
      </c>
      <c r="C316" s="145">
        <v>16352560.541999999</v>
      </c>
      <c r="D316" s="146">
        <v>408995</v>
      </c>
      <c r="E316" s="146">
        <v>327679</v>
      </c>
      <c r="F316" s="299">
        <v>3504</v>
      </c>
    </row>
    <row r="317" spans="2:6" ht="15.75" thickBot="1" x14ac:dyDescent="0.3">
      <c r="B317" s="755">
        <v>2018</v>
      </c>
      <c r="C317" s="145">
        <v>16549525.939999999</v>
      </c>
      <c r="D317" s="146">
        <v>433152.0625</v>
      </c>
      <c r="E317" s="146">
        <v>326649</v>
      </c>
      <c r="F317" s="299">
        <v>3510</v>
      </c>
    </row>
    <row r="318" spans="2:6" ht="15.75" thickBot="1" x14ac:dyDescent="0.3">
      <c r="B318" s="755">
        <v>2019</v>
      </c>
      <c r="C318" s="145">
        <v>16694353.86008</v>
      </c>
      <c r="D318" s="146">
        <v>474409.71875</v>
      </c>
      <c r="E318" s="146">
        <v>303311</v>
      </c>
      <c r="F318" s="299">
        <v>3450</v>
      </c>
    </row>
    <row r="319" spans="2:6" ht="15.75" thickBot="1" x14ac:dyDescent="0.3">
      <c r="B319" s="755">
        <v>2020</v>
      </c>
      <c r="C319" s="145">
        <v>16403519.805933336</v>
      </c>
      <c r="D319" s="146">
        <v>294538.125</v>
      </c>
      <c r="E319" s="146">
        <v>257107</v>
      </c>
      <c r="F319" s="299">
        <v>3545</v>
      </c>
    </row>
    <row r="320" spans="2:6" ht="15.75" thickBot="1" x14ac:dyDescent="0.3">
      <c r="B320" s="755">
        <v>2021</v>
      </c>
      <c r="C320" s="145">
        <v>16456317.598666666</v>
      </c>
      <c r="D320" s="146">
        <v>331700.40625</v>
      </c>
      <c r="E320" s="146">
        <v>273178</v>
      </c>
      <c r="F320" s="299">
        <v>3965</v>
      </c>
    </row>
    <row r="321" spans="2:6" ht="15.75" thickBot="1" x14ac:dyDescent="0.3">
      <c r="B321" s="755">
        <v>2022</v>
      </c>
      <c r="C321" s="145">
        <v>15873874.847335484</v>
      </c>
      <c r="D321" s="146">
        <v>389535</v>
      </c>
      <c r="E321" s="146">
        <v>270940</v>
      </c>
      <c r="F321" s="299">
        <v>3582</v>
      </c>
    </row>
    <row r="322" spans="2:6" ht="15.75" thickBot="1" x14ac:dyDescent="0.3">
      <c r="B322" s="755">
        <v>2023</v>
      </c>
      <c r="C322" s="145">
        <v>15878135.565066664</v>
      </c>
      <c r="D322" s="146">
        <v>465787.5</v>
      </c>
      <c r="E322" s="146">
        <v>290053</v>
      </c>
      <c r="F322" s="299">
        <v>3162</v>
      </c>
    </row>
    <row r="323" spans="2:6" x14ac:dyDescent="0.25">
      <c r="B323" s="754">
        <v>2024</v>
      </c>
      <c r="C323" s="301">
        <v>15393520.392849999</v>
      </c>
      <c r="D323" s="302">
        <v>529362</v>
      </c>
      <c r="E323" s="302">
        <v>302873</v>
      </c>
      <c r="F323" s="303">
        <v>3276</v>
      </c>
    </row>
    <row r="324" spans="2:6" x14ac:dyDescent="0.25">
      <c r="B324" s="815" t="s">
        <v>771</v>
      </c>
    </row>
    <row r="325" spans="2:6" x14ac:dyDescent="0.25">
      <c r="B325" s="818" t="s">
        <v>1143</v>
      </c>
    </row>
    <row r="326" spans="2:6" x14ac:dyDescent="0.25">
      <c r="B326" s="818" t="s">
        <v>1144</v>
      </c>
    </row>
  </sheetData>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F31E58-0EB1-449B-BC35-B88AB8FEA59A}">
  <sheetPr>
    <pageSetUpPr fitToPage="1"/>
  </sheetPr>
  <dimension ref="B2:Z278"/>
  <sheetViews>
    <sheetView zoomScaleNormal="100" zoomScaleSheetLayoutView="90" workbookViewId="0">
      <selection activeCell="B278" sqref="B278"/>
    </sheetView>
  </sheetViews>
  <sheetFormatPr baseColWidth="10" defaultColWidth="11.5703125" defaultRowHeight="15.75" x14ac:dyDescent="0.25"/>
  <cols>
    <col min="1" max="1" width="2.5703125" style="75" customWidth="1"/>
    <col min="2" max="6" width="17.5703125" style="75" customWidth="1"/>
    <col min="7" max="7" width="16.140625" style="75" customWidth="1"/>
    <col min="8" max="8" width="16" style="75" customWidth="1"/>
    <col min="9" max="9" width="16.140625" style="75" customWidth="1"/>
    <col min="10" max="10" width="13.42578125" style="75" customWidth="1"/>
    <col min="11" max="11" width="15.140625" style="75" customWidth="1"/>
    <col min="12" max="25" width="11.5703125" style="75"/>
    <col min="26" max="26" width="22.42578125" style="75" bestFit="1" customWidth="1"/>
    <col min="27" max="27" width="13.85546875" style="75" bestFit="1" customWidth="1"/>
    <col min="28" max="31" width="11.5703125" style="75"/>
    <col min="32" max="32" width="21" style="75" bestFit="1" customWidth="1"/>
    <col min="33" max="16384" width="11.5703125" style="75"/>
  </cols>
  <sheetData>
    <row r="2" spans="2:26" ht="18" x14ac:dyDescent="0.25">
      <c r="B2" s="261" t="s">
        <v>908</v>
      </c>
    </row>
    <row r="3" spans="2:26" ht="64.5" thickBot="1" x14ac:dyDescent="0.3">
      <c r="B3" s="592" t="s">
        <v>50</v>
      </c>
      <c r="C3" s="592" t="s">
        <v>51</v>
      </c>
      <c r="D3" s="592" t="s">
        <v>52</v>
      </c>
      <c r="E3" s="592" t="s">
        <v>53</v>
      </c>
      <c r="F3" s="592" t="s">
        <v>54</v>
      </c>
      <c r="G3" s="592" t="s">
        <v>55</v>
      </c>
      <c r="H3" s="592" t="s">
        <v>56</v>
      </c>
      <c r="I3" s="592" t="s">
        <v>57</v>
      </c>
      <c r="J3" s="592" t="s">
        <v>58</v>
      </c>
      <c r="K3" s="595" t="s">
        <v>621</v>
      </c>
    </row>
    <row r="4" spans="2:26" ht="16.5" thickBot="1" x14ac:dyDescent="0.3">
      <c r="B4" s="594" t="s">
        <v>804</v>
      </c>
      <c r="C4" s="262" t="s">
        <v>61</v>
      </c>
      <c r="D4" s="146">
        <v>379795.45</v>
      </c>
      <c r="E4" s="146">
        <v>5828</v>
      </c>
      <c r="F4" s="146">
        <v>529</v>
      </c>
      <c r="G4" s="160">
        <v>375.82216216216216</v>
      </c>
      <c r="H4" s="624">
        <v>22474019.640000001</v>
      </c>
      <c r="I4" s="624">
        <v>135266.98000000001</v>
      </c>
      <c r="J4" s="624">
        <v>1287212</v>
      </c>
      <c r="K4" s="625">
        <v>21051540.66</v>
      </c>
      <c r="L4" s="263"/>
    </row>
    <row r="5" spans="2:26" ht="28.5" thickBot="1" x14ac:dyDescent="0.3">
      <c r="B5" s="594" t="s">
        <v>805</v>
      </c>
      <c r="C5" s="262" t="s">
        <v>63</v>
      </c>
      <c r="D5" s="146">
        <v>779624</v>
      </c>
      <c r="E5" s="146">
        <v>3322</v>
      </c>
      <c r="F5" s="146">
        <v>1369</v>
      </c>
      <c r="G5" s="160">
        <v>1138.83</v>
      </c>
      <c r="H5" s="624">
        <v>140930824.63</v>
      </c>
      <c r="I5" s="624">
        <v>52538746.25</v>
      </c>
      <c r="J5" s="624">
        <v>12528242.85</v>
      </c>
      <c r="K5" s="625">
        <v>75863835.530000001</v>
      </c>
      <c r="L5" s="263"/>
    </row>
    <row r="6" spans="2:26" ht="28.5" thickBot="1" x14ac:dyDescent="0.3">
      <c r="B6" s="594" t="s">
        <v>806</v>
      </c>
      <c r="C6" s="262" t="s">
        <v>65</v>
      </c>
      <c r="D6" s="146">
        <v>19257.5</v>
      </c>
      <c r="E6" s="146">
        <v>311</v>
      </c>
      <c r="F6" s="146">
        <v>63</v>
      </c>
      <c r="G6" s="160">
        <v>21.580000000000002</v>
      </c>
      <c r="H6" s="624">
        <v>972127.99</v>
      </c>
      <c r="I6" s="624">
        <v>0</v>
      </c>
      <c r="J6" s="624">
        <v>0</v>
      </c>
      <c r="K6" s="625">
        <v>972127.99</v>
      </c>
      <c r="L6" s="263"/>
    </row>
    <row r="7" spans="2:26" ht="16.5" thickBot="1" x14ac:dyDescent="0.3">
      <c r="B7" s="594" t="s">
        <v>807</v>
      </c>
      <c r="C7" s="262" t="s">
        <v>63</v>
      </c>
      <c r="D7" s="146">
        <v>5378</v>
      </c>
      <c r="E7" s="146">
        <v>173</v>
      </c>
      <c r="F7" s="146" t="s">
        <v>94</v>
      </c>
      <c r="G7" s="160" t="s">
        <v>94</v>
      </c>
      <c r="H7" s="624">
        <v>430616.61</v>
      </c>
      <c r="I7" s="624">
        <v>0</v>
      </c>
      <c r="J7" s="624">
        <v>0</v>
      </c>
      <c r="K7" s="625">
        <v>430616.61</v>
      </c>
      <c r="L7" s="263"/>
    </row>
    <row r="8" spans="2:26" ht="26.25" thickBot="1" x14ac:dyDescent="0.3">
      <c r="B8" s="594" t="s">
        <v>808</v>
      </c>
      <c r="C8" s="262" t="s">
        <v>68</v>
      </c>
      <c r="D8" s="146">
        <v>493</v>
      </c>
      <c r="E8" s="146">
        <v>403</v>
      </c>
      <c r="F8" s="146">
        <v>22</v>
      </c>
      <c r="G8" s="160">
        <v>9.5244999999999997</v>
      </c>
      <c r="H8" s="624">
        <v>748941.5</v>
      </c>
      <c r="I8" s="624">
        <v>0</v>
      </c>
      <c r="J8" s="624">
        <v>0</v>
      </c>
      <c r="K8" s="625">
        <v>748941.5</v>
      </c>
      <c r="L8" s="263"/>
    </row>
    <row r="9" spans="2:26" ht="26.25" thickBot="1" x14ac:dyDescent="0.3">
      <c r="B9" s="594" t="s">
        <v>69</v>
      </c>
      <c r="C9" s="262" t="s">
        <v>61</v>
      </c>
      <c r="D9" s="146">
        <v>12446</v>
      </c>
      <c r="E9" s="146">
        <v>4435</v>
      </c>
      <c r="F9" s="146">
        <v>11</v>
      </c>
      <c r="G9" s="160">
        <v>9.75</v>
      </c>
      <c r="H9" s="624">
        <v>551969.6</v>
      </c>
      <c r="I9" s="624">
        <v>0</v>
      </c>
      <c r="J9" s="624">
        <v>0</v>
      </c>
      <c r="K9" s="625">
        <v>551969.6</v>
      </c>
      <c r="L9" s="263"/>
    </row>
    <row r="10" spans="2:26" ht="51" x14ac:dyDescent="0.25">
      <c r="B10" s="593" t="s">
        <v>70</v>
      </c>
      <c r="C10" s="626" t="s">
        <v>61</v>
      </c>
      <c r="D10" s="302">
        <v>15130.75</v>
      </c>
      <c r="E10" s="302">
        <v>360</v>
      </c>
      <c r="F10" s="302">
        <v>39</v>
      </c>
      <c r="G10" s="307">
        <v>20.291999999999998</v>
      </c>
      <c r="H10" s="627">
        <v>460397.93</v>
      </c>
      <c r="I10" s="627">
        <v>0</v>
      </c>
      <c r="J10" s="627">
        <v>0</v>
      </c>
      <c r="K10" s="628">
        <v>460397.93</v>
      </c>
      <c r="L10" s="263"/>
    </row>
    <row r="11" spans="2:26" ht="15.6" customHeight="1" x14ac:dyDescent="0.25">
      <c r="B11" s="819" t="s">
        <v>771</v>
      </c>
      <c r="C11" s="622"/>
      <c r="D11" s="622"/>
      <c r="E11" s="622"/>
      <c r="F11" s="622"/>
      <c r="G11" s="622"/>
      <c r="H11" s="622"/>
      <c r="I11" s="622"/>
      <c r="J11" s="622"/>
      <c r="K11" s="334"/>
    </row>
    <row r="12" spans="2:26" ht="33.75" customHeight="1" x14ac:dyDescent="0.25">
      <c r="B12" s="992" t="s">
        <v>1145</v>
      </c>
      <c r="C12" s="993"/>
      <c r="D12" s="993"/>
      <c r="E12" s="993"/>
      <c r="F12" s="993"/>
      <c r="G12" s="993"/>
      <c r="H12" s="993"/>
      <c r="I12" s="993"/>
      <c r="J12" s="993"/>
      <c r="K12" s="993"/>
      <c r="L12" s="263"/>
      <c r="Z12" s="267"/>
    </row>
    <row r="13" spans="2:26" x14ac:dyDescent="0.25">
      <c r="B13" s="820" t="s">
        <v>1146</v>
      </c>
      <c r="C13" s="622"/>
      <c r="D13" s="622"/>
      <c r="E13" s="622"/>
      <c r="F13" s="622"/>
      <c r="G13" s="622"/>
      <c r="H13" s="622"/>
      <c r="I13" s="622"/>
      <c r="J13" s="622"/>
      <c r="K13" s="266"/>
      <c r="L13" s="263"/>
      <c r="Z13" s="267"/>
    </row>
    <row r="14" spans="2:26" x14ac:dyDescent="0.25">
      <c r="B14" s="820" t="s">
        <v>1147</v>
      </c>
      <c r="C14" s="622"/>
      <c r="D14" s="622"/>
      <c r="E14" s="622"/>
      <c r="F14" s="622"/>
      <c r="G14" s="622"/>
      <c r="H14" s="622"/>
      <c r="I14" s="622"/>
      <c r="J14" s="622"/>
      <c r="K14" s="266"/>
      <c r="L14" s="263"/>
      <c r="Z14" s="267"/>
    </row>
    <row r="15" spans="2:26" x14ac:dyDescent="0.25">
      <c r="B15" s="820" t="s">
        <v>1148</v>
      </c>
      <c r="C15" s="622"/>
      <c r="D15" s="622"/>
      <c r="E15" s="622"/>
      <c r="F15" s="622"/>
      <c r="G15" s="622"/>
      <c r="H15" s="622"/>
      <c r="I15" s="622"/>
      <c r="J15" s="622"/>
      <c r="K15" s="623"/>
      <c r="L15" s="263"/>
      <c r="Z15" s="267"/>
    </row>
    <row r="16" spans="2:26" x14ac:dyDescent="0.25">
      <c r="B16" s="820" t="s">
        <v>1149</v>
      </c>
      <c r="C16" s="622"/>
      <c r="D16" s="622"/>
      <c r="E16" s="622"/>
      <c r="F16" s="622"/>
      <c r="G16" s="622"/>
      <c r="H16" s="622"/>
      <c r="I16" s="622"/>
      <c r="J16" s="622"/>
      <c r="K16" s="623"/>
      <c r="L16" s="263"/>
      <c r="Z16" s="267"/>
    </row>
    <row r="17" spans="2:26" x14ac:dyDescent="0.25">
      <c r="B17" s="820" t="s">
        <v>1150</v>
      </c>
      <c r="C17" s="622"/>
      <c r="D17" s="622"/>
      <c r="E17" s="622"/>
      <c r="F17" s="622"/>
      <c r="G17" s="622"/>
      <c r="H17" s="622"/>
      <c r="I17" s="622"/>
      <c r="J17" s="622"/>
      <c r="K17" s="266"/>
      <c r="L17" s="263"/>
      <c r="Z17" s="267"/>
    </row>
    <row r="18" spans="2:26" x14ac:dyDescent="0.25">
      <c r="B18" s="264"/>
      <c r="C18" s="264"/>
      <c r="D18" s="264"/>
      <c r="E18" s="264"/>
      <c r="F18" s="264"/>
      <c r="G18" s="264"/>
      <c r="H18" s="264"/>
      <c r="I18" s="264"/>
      <c r="J18" s="264"/>
      <c r="K18" s="266"/>
      <c r="L18" s="263"/>
      <c r="Z18" s="267"/>
    </row>
    <row r="19" spans="2:26" ht="21" customHeight="1" x14ac:dyDescent="0.25">
      <c r="B19" s="261" t="s">
        <v>909</v>
      </c>
      <c r="L19" s="263"/>
    </row>
    <row r="20" spans="2:26" ht="51.75" thickBot="1" x14ac:dyDescent="0.3">
      <c r="B20" s="592"/>
      <c r="C20" s="592" t="s">
        <v>1014</v>
      </c>
      <c r="D20" s="592" t="s">
        <v>1015</v>
      </c>
      <c r="E20" s="592" t="s">
        <v>1016</v>
      </c>
      <c r="F20" s="592" t="s">
        <v>66</v>
      </c>
      <c r="G20" s="592" t="s">
        <v>77</v>
      </c>
      <c r="H20" s="592" t="s">
        <v>75</v>
      </c>
      <c r="I20" s="595" t="s">
        <v>78</v>
      </c>
      <c r="L20" s="263"/>
    </row>
    <row r="21" spans="2:26" ht="15.6" customHeight="1" x14ac:dyDescent="0.25">
      <c r="B21" s="167">
        <v>2011</v>
      </c>
      <c r="C21" s="146">
        <v>4611</v>
      </c>
      <c r="D21" s="146">
        <v>2018</v>
      </c>
      <c r="E21" s="146">
        <v>149</v>
      </c>
      <c r="F21" s="146" t="s">
        <v>76</v>
      </c>
      <c r="G21" s="146" t="s">
        <v>76</v>
      </c>
      <c r="H21" s="146" t="s">
        <v>76</v>
      </c>
      <c r="I21" s="299"/>
      <c r="L21" s="263"/>
    </row>
    <row r="22" spans="2:26" ht="26.25" thickBot="1" x14ac:dyDescent="0.3">
      <c r="B22" s="629" t="s">
        <v>622</v>
      </c>
      <c r="C22" s="146"/>
      <c r="D22" s="146"/>
      <c r="E22" s="146"/>
      <c r="F22" s="146"/>
      <c r="G22" s="146"/>
      <c r="H22" s="146"/>
      <c r="I22" s="299"/>
    </row>
    <row r="23" spans="2:26" ht="15.6" customHeight="1" x14ac:dyDescent="0.25">
      <c r="B23" s="167">
        <v>2012</v>
      </c>
      <c r="C23" s="146">
        <v>4506</v>
      </c>
      <c r="D23" s="146">
        <v>2025</v>
      </c>
      <c r="E23" s="146">
        <v>130</v>
      </c>
      <c r="F23" s="146" t="s">
        <v>76</v>
      </c>
      <c r="G23" s="146" t="s">
        <v>76</v>
      </c>
      <c r="H23" s="146" t="s">
        <v>76</v>
      </c>
      <c r="I23" s="299"/>
    </row>
    <row r="24" spans="2:26" ht="26.25" thickBot="1" x14ac:dyDescent="0.3">
      <c r="B24" s="629" t="s">
        <v>622</v>
      </c>
      <c r="C24" s="630">
        <f t="shared" ref="C24:H24" si="0">IFERROR((C23-C21)/ABS(C21), "")</f>
        <v>-2.2771633051398829E-2</v>
      </c>
      <c r="D24" s="630">
        <f t="shared" si="0"/>
        <v>3.4687809712586719E-3</v>
      </c>
      <c r="E24" s="630">
        <f t="shared" si="0"/>
        <v>-0.12751677852348994</v>
      </c>
      <c r="F24" s="630" t="str">
        <f t="shared" si="0"/>
        <v/>
      </c>
      <c r="G24" s="630" t="str">
        <f t="shared" si="0"/>
        <v/>
      </c>
      <c r="H24" s="630" t="str">
        <f t="shared" si="0"/>
        <v/>
      </c>
      <c r="I24" s="631"/>
    </row>
    <row r="25" spans="2:26" ht="15.6" customHeight="1" x14ac:dyDescent="0.25">
      <c r="B25" s="167">
        <v>2013</v>
      </c>
      <c r="C25" s="146">
        <v>4567</v>
      </c>
      <c r="D25" s="146">
        <v>2065</v>
      </c>
      <c r="E25" s="146">
        <v>148</v>
      </c>
      <c r="F25" s="146">
        <v>26</v>
      </c>
      <c r="G25" s="146" t="s">
        <v>76</v>
      </c>
      <c r="H25" s="146" t="s">
        <v>76</v>
      </c>
      <c r="I25" s="299"/>
    </row>
    <row r="26" spans="2:26" ht="26.25" thickBot="1" x14ac:dyDescent="0.3">
      <c r="B26" s="629" t="s">
        <v>622</v>
      </c>
      <c r="C26" s="630">
        <f t="shared" ref="C26:H26" si="1">IFERROR((C25-C23)/ABS(C23), "")</f>
        <v>1.3537505548158012E-2</v>
      </c>
      <c r="D26" s="630">
        <f t="shared" si="1"/>
        <v>1.9753086419753086E-2</v>
      </c>
      <c r="E26" s="630">
        <f t="shared" si="1"/>
        <v>0.13846153846153847</v>
      </c>
      <c r="F26" s="630" t="str">
        <f t="shared" si="1"/>
        <v/>
      </c>
      <c r="G26" s="630" t="str">
        <f t="shared" si="1"/>
        <v/>
      </c>
      <c r="H26" s="630" t="str">
        <f t="shared" si="1"/>
        <v/>
      </c>
      <c r="I26" s="631"/>
    </row>
    <row r="27" spans="2:26" ht="15.6" customHeight="1" x14ac:dyDescent="0.25">
      <c r="B27" s="167">
        <v>2014</v>
      </c>
      <c r="C27" s="146">
        <v>4852</v>
      </c>
      <c r="D27" s="146">
        <v>2183</v>
      </c>
      <c r="E27" s="146">
        <v>209</v>
      </c>
      <c r="F27" s="146">
        <v>128</v>
      </c>
      <c r="G27" s="146">
        <v>115</v>
      </c>
      <c r="H27" s="146" t="s">
        <v>76</v>
      </c>
      <c r="I27" s="299"/>
    </row>
    <row r="28" spans="2:26" ht="26.25" thickBot="1" x14ac:dyDescent="0.3">
      <c r="B28" s="629" t="s">
        <v>622</v>
      </c>
      <c r="C28" s="630">
        <f t="shared" ref="C28:H28" si="2">IFERROR((C27-C25)/ABS(C25), "")</f>
        <v>6.2404204072695424E-2</v>
      </c>
      <c r="D28" s="630">
        <f t="shared" si="2"/>
        <v>5.7142857142857141E-2</v>
      </c>
      <c r="E28" s="630">
        <f t="shared" si="2"/>
        <v>0.41216216216216217</v>
      </c>
      <c r="F28" s="630">
        <f t="shared" si="2"/>
        <v>3.9230769230769229</v>
      </c>
      <c r="G28" s="630" t="str">
        <f t="shared" si="2"/>
        <v/>
      </c>
      <c r="H28" s="630" t="str">
        <f t="shared" si="2"/>
        <v/>
      </c>
      <c r="I28" s="631"/>
    </row>
    <row r="29" spans="2:26" ht="15.6" customHeight="1" x14ac:dyDescent="0.25">
      <c r="B29" s="167">
        <v>2015</v>
      </c>
      <c r="C29" s="146">
        <v>5007</v>
      </c>
      <c r="D29" s="146">
        <v>2212</v>
      </c>
      <c r="E29" s="146">
        <v>221</v>
      </c>
      <c r="F29" s="146">
        <v>203</v>
      </c>
      <c r="G29" s="146">
        <v>163</v>
      </c>
      <c r="H29" s="146" t="s">
        <v>76</v>
      </c>
      <c r="I29" s="299"/>
    </row>
    <row r="30" spans="2:26" ht="26.25" thickBot="1" x14ac:dyDescent="0.3">
      <c r="B30" s="629" t="s">
        <v>622</v>
      </c>
      <c r="C30" s="630">
        <f t="shared" ref="C30:H30" si="3">IFERROR((C29-C27)/ABS(C27), "")</f>
        <v>3.1945589447650455E-2</v>
      </c>
      <c r="D30" s="630">
        <f t="shared" si="3"/>
        <v>1.3284470911589555E-2</v>
      </c>
      <c r="E30" s="630">
        <f t="shared" si="3"/>
        <v>5.7416267942583733E-2</v>
      </c>
      <c r="F30" s="630">
        <f t="shared" si="3"/>
        <v>0.5859375</v>
      </c>
      <c r="G30" s="630">
        <f t="shared" si="3"/>
        <v>0.41739130434782606</v>
      </c>
      <c r="H30" s="630" t="str">
        <f t="shared" si="3"/>
        <v/>
      </c>
      <c r="I30" s="631"/>
    </row>
    <row r="31" spans="2:26" ht="15.6" customHeight="1" x14ac:dyDescent="0.25">
      <c r="B31" s="167">
        <v>2016</v>
      </c>
      <c r="C31" s="146">
        <v>5210</v>
      </c>
      <c r="D31" s="146">
        <v>2210</v>
      </c>
      <c r="E31" s="146">
        <v>216</v>
      </c>
      <c r="F31" s="146">
        <v>270</v>
      </c>
      <c r="G31" s="146">
        <v>201</v>
      </c>
      <c r="H31" s="146" t="s">
        <v>76</v>
      </c>
      <c r="I31" s="299"/>
    </row>
    <row r="32" spans="2:26" ht="26.25" thickBot="1" x14ac:dyDescent="0.3">
      <c r="B32" s="629" t="s">
        <v>622</v>
      </c>
      <c r="C32" s="630">
        <f t="shared" ref="C32:H32" si="4">IFERROR((C31-C29)/ABS(C29), "")</f>
        <v>4.0543239464749352E-2</v>
      </c>
      <c r="D32" s="630">
        <f t="shared" si="4"/>
        <v>-9.0415913200723324E-4</v>
      </c>
      <c r="E32" s="630">
        <f t="shared" si="4"/>
        <v>-2.2624434389140271E-2</v>
      </c>
      <c r="F32" s="630">
        <f t="shared" si="4"/>
        <v>0.33004926108374383</v>
      </c>
      <c r="G32" s="630">
        <f t="shared" si="4"/>
        <v>0.23312883435582821</v>
      </c>
      <c r="H32" s="630" t="str">
        <f t="shared" si="4"/>
        <v/>
      </c>
      <c r="I32" s="631"/>
    </row>
    <row r="33" spans="2:12" ht="15.6" customHeight="1" x14ac:dyDescent="0.25">
      <c r="B33" s="167">
        <v>2017</v>
      </c>
      <c r="C33" s="146">
        <v>5484</v>
      </c>
      <c r="D33" s="146">
        <v>2362</v>
      </c>
      <c r="E33" s="146">
        <v>336</v>
      </c>
      <c r="F33" s="146">
        <v>353</v>
      </c>
      <c r="G33" s="146">
        <v>226</v>
      </c>
      <c r="H33" s="146" t="s">
        <v>76</v>
      </c>
      <c r="I33" s="299"/>
    </row>
    <row r="34" spans="2:12" ht="26.25" thickBot="1" x14ac:dyDescent="0.3">
      <c r="B34" s="629" t="s">
        <v>622</v>
      </c>
      <c r="C34" s="630">
        <f t="shared" ref="C34:H34" si="5">IFERROR((C33-C31)/ABS(C31), "")</f>
        <v>5.2591170825335889E-2</v>
      </c>
      <c r="D34" s="630">
        <f t="shared" si="5"/>
        <v>6.8778280542986431E-2</v>
      </c>
      <c r="E34" s="630">
        <f t="shared" si="5"/>
        <v>0.55555555555555558</v>
      </c>
      <c r="F34" s="630">
        <f t="shared" si="5"/>
        <v>0.30740740740740741</v>
      </c>
      <c r="G34" s="630">
        <f t="shared" si="5"/>
        <v>0.12437810945273632</v>
      </c>
      <c r="H34" s="630" t="str">
        <f t="shared" si="5"/>
        <v/>
      </c>
      <c r="I34" s="631"/>
      <c r="L34" s="268"/>
    </row>
    <row r="35" spans="2:12" ht="15.6" customHeight="1" x14ac:dyDescent="0.25">
      <c r="B35" s="167">
        <v>2018</v>
      </c>
      <c r="C35" s="146">
        <v>6151</v>
      </c>
      <c r="D35" s="146">
        <v>2791</v>
      </c>
      <c r="E35" s="146">
        <v>308</v>
      </c>
      <c r="F35" s="146">
        <v>324</v>
      </c>
      <c r="G35" s="146">
        <v>248</v>
      </c>
      <c r="H35" s="146" t="s">
        <v>76</v>
      </c>
      <c r="I35" s="299">
        <v>268</v>
      </c>
    </row>
    <row r="36" spans="2:12" ht="26.25" thickBot="1" x14ac:dyDescent="0.3">
      <c r="B36" s="629" t="s">
        <v>622</v>
      </c>
      <c r="C36" s="630">
        <f t="shared" ref="C36:I36" si="6">IFERROR((C35-C33)/ABS(C33), "")</f>
        <v>0.12162654996353027</v>
      </c>
      <c r="D36" s="630">
        <f t="shared" si="6"/>
        <v>0.18162574089754446</v>
      </c>
      <c r="E36" s="630">
        <f t="shared" si="6"/>
        <v>-8.3333333333333329E-2</v>
      </c>
      <c r="F36" s="630">
        <f t="shared" si="6"/>
        <v>-8.2152974504249299E-2</v>
      </c>
      <c r="G36" s="630">
        <f t="shared" si="6"/>
        <v>9.7345132743362831E-2</v>
      </c>
      <c r="H36" s="630" t="str">
        <f t="shared" si="6"/>
        <v/>
      </c>
      <c r="I36" s="631" t="str">
        <f t="shared" si="6"/>
        <v/>
      </c>
      <c r="L36" s="268"/>
    </row>
    <row r="37" spans="2:12" ht="15.6" customHeight="1" x14ac:dyDescent="0.25">
      <c r="B37" s="167">
        <v>2019</v>
      </c>
      <c r="C37" s="146">
        <v>6416</v>
      </c>
      <c r="D37" s="146">
        <v>3344</v>
      </c>
      <c r="E37" s="146">
        <v>391</v>
      </c>
      <c r="F37" s="146">
        <v>305</v>
      </c>
      <c r="G37" s="146">
        <v>284</v>
      </c>
      <c r="H37" s="146">
        <v>1764</v>
      </c>
      <c r="I37" s="299">
        <v>252</v>
      </c>
    </row>
    <row r="38" spans="2:12" ht="26.25" thickBot="1" x14ac:dyDescent="0.3">
      <c r="B38" s="629" t="s">
        <v>622</v>
      </c>
      <c r="C38" s="630">
        <f t="shared" ref="C38:I38" si="7">IFERROR((C37-C35)/ABS(C35), "")</f>
        <v>4.3082425621850107E-2</v>
      </c>
      <c r="D38" s="630">
        <f t="shared" si="7"/>
        <v>0.19813686850591186</v>
      </c>
      <c r="E38" s="630">
        <f t="shared" si="7"/>
        <v>0.26948051948051949</v>
      </c>
      <c r="F38" s="630">
        <f t="shared" si="7"/>
        <v>-5.8641975308641972E-2</v>
      </c>
      <c r="G38" s="630">
        <f t="shared" si="7"/>
        <v>0.14516129032258066</v>
      </c>
      <c r="H38" s="630" t="str">
        <f t="shared" si="7"/>
        <v/>
      </c>
      <c r="I38" s="631">
        <f t="shared" si="7"/>
        <v>-5.9701492537313432E-2</v>
      </c>
    </row>
    <row r="39" spans="2:12" ht="15.6" customHeight="1" x14ac:dyDescent="0.25">
      <c r="B39" s="167">
        <v>2020</v>
      </c>
      <c r="C39" s="146">
        <v>6628</v>
      </c>
      <c r="D39" s="146">
        <v>2927</v>
      </c>
      <c r="E39" s="146">
        <v>265</v>
      </c>
      <c r="F39" s="146">
        <v>204</v>
      </c>
      <c r="G39" s="146">
        <v>268</v>
      </c>
      <c r="H39" s="146">
        <v>5913</v>
      </c>
      <c r="I39" s="299">
        <v>246</v>
      </c>
    </row>
    <row r="40" spans="2:12" ht="26.25" thickBot="1" x14ac:dyDescent="0.3">
      <c r="B40" s="629" t="s">
        <v>622</v>
      </c>
      <c r="C40" s="630">
        <f t="shared" ref="C40:I40" si="8">IFERROR((C39-C37)/ABS(C37), "")</f>
        <v>3.3042394014962596E-2</v>
      </c>
      <c r="D40" s="630">
        <f t="shared" si="8"/>
        <v>-0.12470095693779905</v>
      </c>
      <c r="E40" s="630">
        <f t="shared" si="8"/>
        <v>-0.32225063938618925</v>
      </c>
      <c r="F40" s="630">
        <f t="shared" si="8"/>
        <v>-0.33114754098360655</v>
      </c>
      <c r="G40" s="630">
        <f t="shared" si="8"/>
        <v>-5.6338028169014086E-2</v>
      </c>
      <c r="H40" s="630">
        <f t="shared" si="8"/>
        <v>2.3520408163265305</v>
      </c>
      <c r="I40" s="631">
        <f t="shared" si="8"/>
        <v>-2.3809523809523808E-2</v>
      </c>
    </row>
    <row r="41" spans="2:12" ht="15.6" customHeight="1" x14ac:dyDescent="0.25">
      <c r="B41" s="167">
        <v>2021</v>
      </c>
      <c r="C41" s="146">
        <v>6223</v>
      </c>
      <c r="D41" s="146">
        <v>3333</v>
      </c>
      <c r="E41" s="146">
        <v>204</v>
      </c>
      <c r="F41" s="146">
        <v>278</v>
      </c>
      <c r="G41" s="146">
        <v>264</v>
      </c>
      <c r="H41" s="146">
        <v>4802</v>
      </c>
      <c r="I41" s="299">
        <v>219</v>
      </c>
    </row>
    <row r="42" spans="2:12" ht="26.25" thickBot="1" x14ac:dyDescent="0.3">
      <c r="B42" s="629" t="s">
        <v>622</v>
      </c>
      <c r="C42" s="630">
        <f t="shared" ref="C42:I42" si="9">IFERROR((C41-C39)/ABS(C39), "")</f>
        <v>-6.1104405552202777E-2</v>
      </c>
      <c r="D42" s="630">
        <f t="shared" si="9"/>
        <v>0.13870857533310557</v>
      </c>
      <c r="E42" s="630">
        <f t="shared" si="9"/>
        <v>-0.23018867924528302</v>
      </c>
      <c r="F42" s="630">
        <f t="shared" si="9"/>
        <v>0.36274509803921567</v>
      </c>
      <c r="G42" s="630">
        <f t="shared" si="9"/>
        <v>-1.4925373134328358E-2</v>
      </c>
      <c r="H42" s="630">
        <f t="shared" si="9"/>
        <v>-0.18789108743446642</v>
      </c>
      <c r="I42" s="631">
        <f t="shared" si="9"/>
        <v>-0.10975609756097561</v>
      </c>
    </row>
    <row r="43" spans="2:12" ht="15.6" customHeight="1" x14ac:dyDescent="0.25">
      <c r="B43" s="167">
        <v>2022</v>
      </c>
      <c r="C43" s="146">
        <v>5623</v>
      </c>
      <c r="D43" s="146">
        <v>3103</v>
      </c>
      <c r="E43" s="146">
        <v>301</v>
      </c>
      <c r="F43" s="146">
        <v>154</v>
      </c>
      <c r="G43" s="146">
        <v>379</v>
      </c>
      <c r="H43" s="146">
        <v>4514</v>
      </c>
      <c r="I43" s="299">
        <v>250</v>
      </c>
    </row>
    <row r="44" spans="2:12" ht="26.25" thickBot="1" x14ac:dyDescent="0.3">
      <c r="B44" s="629" t="s">
        <v>622</v>
      </c>
      <c r="C44" s="630">
        <f t="shared" ref="C44:I44" si="10">IFERROR((C43-C41)/ABS(C41), "")</f>
        <v>-9.6416519363650977E-2</v>
      </c>
      <c r="D44" s="630">
        <f t="shared" si="10"/>
        <v>-6.9006900690069012E-2</v>
      </c>
      <c r="E44" s="630">
        <f t="shared" si="10"/>
        <v>0.47549019607843135</v>
      </c>
      <c r="F44" s="630">
        <f t="shared" si="10"/>
        <v>-0.4460431654676259</v>
      </c>
      <c r="G44" s="630">
        <f t="shared" si="10"/>
        <v>0.43560606060606061</v>
      </c>
      <c r="H44" s="630">
        <f t="shared" si="10"/>
        <v>-5.9975010412328195E-2</v>
      </c>
      <c r="I44" s="631">
        <f t="shared" si="10"/>
        <v>0.14155251141552511</v>
      </c>
    </row>
    <row r="45" spans="2:12" ht="15.6" customHeight="1" x14ac:dyDescent="0.25">
      <c r="B45" s="167">
        <v>2023</v>
      </c>
      <c r="C45" s="146">
        <v>5905</v>
      </c>
      <c r="D45" s="146">
        <v>3241</v>
      </c>
      <c r="E45" s="146">
        <v>325</v>
      </c>
      <c r="F45" s="146">
        <v>177</v>
      </c>
      <c r="G45" s="146">
        <v>387</v>
      </c>
      <c r="H45" s="146">
        <v>4165</v>
      </c>
      <c r="I45" s="299">
        <v>187</v>
      </c>
    </row>
    <row r="46" spans="2:12" ht="26.25" thickBot="1" x14ac:dyDescent="0.3">
      <c r="B46" s="629" t="s">
        <v>622</v>
      </c>
      <c r="C46" s="630">
        <f t="shared" ref="C46:I48" si="11">IFERROR((C45-C43)/ABS(C43), "")</f>
        <v>5.0151164858616398E-2</v>
      </c>
      <c r="D46" s="630">
        <f t="shared" si="11"/>
        <v>4.4473090557524977E-2</v>
      </c>
      <c r="E46" s="630">
        <f t="shared" si="11"/>
        <v>7.9734219269102985E-2</v>
      </c>
      <c r="F46" s="630">
        <f t="shared" si="11"/>
        <v>0.14935064935064934</v>
      </c>
      <c r="G46" s="630">
        <f t="shared" si="11"/>
        <v>2.1108179419525065E-2</v>
      </c>
      <c r="H46" s="630">
        <f t="shared" si="11"/>
        <v>-7.7315019937970755E-2</v>
      </c>
      <c r="I46" s="631">
        <f t="shared" si="11"/>
        <v>-0.252</v>
      </c>
    </row>
    <row r="47" spans="2:12" ht="15.6" customHeight="1" x14ac:dyDescent="0.25">
      <c r="B47" s="167">
        <v>2024</v>
      </c>
      <c r="C47" s="146">
        <v>5828</v>
      </c>
      <c r="D47" s="146">
        <v>3322</v>
      </c>
      <c r="E47" s="146">
        <v>311</v>
      </c>
      <c r="F47" s="146">
        <v>173</v>
      </c>
      <c r="G47" s="146">
        <v>403</v>
      </c>
      <c r="H47" s="146">
        <v>4435</v>
      </c>
      <c r="I47" s="299">
        <v>360</v>
      </c>
    </row>
    <row r="48" spans="2:12" ht="25.5" x14ac:dyDescent="0.25">
      <c r="B48" s="632" t="s">
        <v>622</v>
      </c>
      <c r="C48" s="633">
        <f t="shared" si="11"/>
        <v>-1.3039796782387807E-2</v>
      </c>
      <c r="D48" s="633">
        <f t="shared" si="11"/>
        <v>2.4992286331379204E-2</v>
      </c>
      <c r="E48" s="633">
        <f t="shared" si="11"/>
        <v>-4.3076923076923075E-2</v>
      </c>
      <c r="F48" s="633">
        <f t="shared" si="11"/>
        <v>-2.2598870056497175E-2</v>
      </c>
      <c r="G48" s="633">
        <f t="shared" si="11"/>
        <v>4.1343669250645997E-2</v>
      </c>
      <c r="H48" s="633">
        <f t="shared" si="11"/>
        <v>6.4825930372148857E-2</v>
      </c>
      <c r="I48" s="634">
        <f t="shared" si="11"/>
        <v>0.92513368983957223</v>
      </c>
    </row>
    <row r="49" spans="2:13" x14ac:dyDescent="0.25">
      <c r="B49" s="822" t="s">
        <v>771</v>
      </c>
    </row>
    <row r="50" spans="2:13" x14ac:dyDescent="0.25">
      <c r="B50" s="823" t="s">
        <v>1151</v>
      </c>
    </row>
    <row r="51" spans="2:13" x14ac:dyDescent="0.25">
      <c r="B51" s="264"/>
    </row>
    <row r="52" spans="2:13" x14ac:dyDescent="0.25">
      <c r="B52" s="719" t="s">
        <v>910</v>
      </c>
    </row>
    <row r="53" spans="2:13" ht="64.5" thickBot="1" x14ac:dyDescent="0.3">
      <c r="B53" s="592" t="s">
        <v>83</v>
      </c>
      <c r="C53" s="592" t="s">
        <v>99</v>
      </c>
      <c r="D53" s="748" t="s">
        <v>1014</v>
      </c>
      <c r="E53" s="748" t="s">
        <v>1015</v>
      </c>
      <c r="F53" s="748" t="s">
        <v>1016</v>
      </c>
      <c r="G53" s="592" t="s">
        <v>66</v>
      </c>
      <c r="H53" s="592" t="s">
        <v>77</v>
      </c>
      <c r="I53" s="592" t="s">
        <v>75</v>
      </c>
      <c r="J53" s="595" t="s">
        <v>78</v>
      </c>
      <c r="K53" s="269"/>
    </row>
    <row r="54" spans="2:13" x14ac:dyDescent="0.25">
      <c r="B54" s="167">
        <v>2013</v>
      </c>
      <c r="C54" s="635" t="s">
        <v>5</v>
      </c>
      <c r="D54" s="715">
        <v>0.63901234567901233</v>
      </c>
      <c r="E54" s="715">
        <v>0.73818646232439333</v>
      </c>
      <c r="F54" s="715">
        <v>0.76415094339622636</v>
      </c>
      <c r="G54" s="715">
        <v>1</v>
      </c>
      <c r="H54" s="715" t="s">
        <v>76</v>
      </c>
      <c r="I54" s="715" t="s">
        <v>76</v>
      </c>
      <c r="J54" s="716"/>
      <c r="K54" s="269"/>
      <c r="M54" s="270"/>
    </row>
    <row r="55" spans="2:13" ht="16.5" thickBot="1" x14ac:dyDescent="0.3">
      <c r="B55" s="629"/>
      <c r="C55" s="635" t="s">
        <v>6</v>
      </c>
      <c r="D55" s="715">
        <v>0.36098765432098767</v>
      </c>
      <c r="E55" s="715">
        <v>0.26181353767560667</v>
      </c>
      <c r="F55" s="715">
        <v>0.23584905660377359</v>
      </c>
      <c r="G55" s="715">
        <v>0</v>
      </c>
      <c r="H55" s="715" t="s">
        <v>76</v>
      </c>
      <c r="I55" s="715" t="s">
        <v>76</v>
      </c>
      <c r="J55" s="716"/>
      <c r="K55" s="269"/>
      <c r="M55" s="269"/>
    </row>
    <row r="56" spans="2:13" x14ac:dyDescent="0.25">
      <c r="B56" s="167">
        <v>2014</v>
      </c>
      <c r="C56" s="635" t="s">
        <v>5</v>
      </c>
      <c r="D56" s="715">
        <v>0.64923954372623571</v>
      </c>
      <c r="E56" s="715">
        <v>0.72907348242811498</v>
      </c>
      <c r="F56" s="715">
        <v>0.67741935483870963</v>
      </c>
      <c r="G56" s="715">
        <v>1</v>
      </c>
      <c r="H56" s="715">
        <v>0.66964285714285721</v>
      </c>
      <c r="I56" s="715" t="s">
        <v>76</v>
      </c>
      <c r="J56" s="716"/>
      <c r="K56" s="269"/>
      <c r="M56" s="269"/>
    </row>
    <row r="57" spans="2:13" ht="16.5" thickBot="1" x14ac:dyDescent="0.3">
      <c r="B57" s="629"/>
      <c r="C57" s="635" t="s">
        <v>6</v>
      </c>
      <c r="D57" s="715">
        <v>0.35076045627376423</v>
      </c>
      <c r="E57" s="715">
        <v>0.27092651757188496</v>
      </c>
      <c r="F57" s="715">
        <v>0.32258064516129031</v>
      </c>
      <c r="G57" s="715">
        <v>0</v>
      </c>
      <c r="H57" s="715">
        <v>0.33035714285714285</v>
      </c>
      <c r="I57" s="715" t="s">
        <v>76</v>
      </c>
      <c r="J57" s="716"/>
      <c r="K57" s="269"/>
      <c r="M57" s="269"/>
    </row>
    <row r="58" spans="2:13" x14ac:dyDescent="0.25">
      <c r="B58" s="167">
        <v>2015</v>
      </c>
      <c r="C58" s="635" t="s">
        <v>5</v>
      </c>
      <c r="D58" s="715">
        <v>0.65779467680608361</v>
      </c>
      <c r="E58" s="715">
        <v>0.74045801526717558</v>
      </c>
      <c r="F58" s="715">
        <v>0.6875</v>
      </c>
      <c r="G58" s="715">
        <v>0.76470588235294112</v>
      </c>
      <c r="H58" s="715">
        <v>0.62987012987012991</v>
      </c>
      <c r="I58" s="715" t="s">
        <v>76</v>
      </c>
      <c r="J58" s="716"/>
      <c r="K58" s="269"/>
      <c r="M58" s="269"/>
    </row>
    <row r="59" spans="2:13" ht="16.5" thickBot="1" x14ac:dyDescent="0.3">
      <c r="B59" s="629"/>
      <c r="C59" s="635" t="s">
        <v>6</v>
      </c>
      <c r="D59" s="715">
        <v>0.34220532319391628</v>
      </c>
      <c r="E59" s="715">
        <v>0.25954198473282442</v>
      </c>
      <c r="F59" s="715">
        <v>0.3125</v>
      </c>
      <c r="G59" s="715">
        <v>0.23529411764705885</v>
      </c>
      <c r="H59" s="715">
        <v>0.37012987012987009</v>
      </c>
      <c r="I59" s="715" t="s">
        <v>76</v>
      </c>
      <c r="J59" s="716"/>
      <c r="K59" s="269"/>
      <c r="M59" s="269"/>
    </row>
    <row r="60" spans="2:13" x14ac:dyDescent="0.25">
      <c r="B60" s="167">
        <v>2016</v>
      </c>
      <c r="C60" s="635" t="s">
        <v>5</v>
      </c>
      <c r="D60" s="715">
        <v>0.64371926687527936</v>
      </c>
      <c r="E60" s="715">
        <v>0.73742331288343566</v>
      </c>
      <c r="F60" s="715">
        <v>0.7578125</v>
      </c>
      <c r="G60" s="715">
        <v>0.77142857142857135</v>
      </c>
      <c r="H60" s="715">
        <v>0.65294117647058825</v>
      </c>
      <c r="I60" s="715" t="s">
        <v>76</v>
      </c>
      <c r="J60" s="716"/>
      <c r="K60" s="269"/>
      <c r="M60" s="269"/>
    </row>
    <row r="61" spans="2:13" ht="16.5" thickBot="1" x14ac:dyDescent="0.3">
      <c r="B61" s="629"/>
      <c r="C61" s="635" t="s">
        <v>6</v>
      </c>
      <c r="D61" s="715">
        <v>0.35628073312472064</v>
      </c>
      <c r="E61" s="715">
        <v>0.26257668711656446</v>
      </c>
      <c r="F61" s="715">
        <v>0.2421875</v>
      </c>
      <c r="G61" s="715">
        <v>0.22857142857142856</v>
      </c>
      <c r="H61" s="715">
        <v>0.34705882352941181</v>
      </c>
      <c r="I61" s="715" t="s">
        <v>76</v>
      </c>
      <c r="J61" s="716"/>
      <c r="K61" s="269"/>
      <c r="M61" s="269"/>
    </row>
    <row r="62" spans="2:13" x14ac:dyDescent="0.25">
      <c r="B62" s="167">
        <v>2017</v>
      </c>
      <c r="C62" s="635" t="s">
        <v>5</v>
      </c>
      <c r="D62" s="715">
        <v>0.64763061968408264</v>
      </c>
      <c r="E62" s="715">
        <v>0.75029940119760485</v>
      </c>
      <c r="F62" s="715">
        <v>0.73118279569892464</v>
      </c>
      <c r="G62" s="715">
        <v>0.76666666666666672</v>
      </c>
      <c r="H62" s="715">
        <v>0.69543147208121825</v>
      </c>
      <c r="I62" s="715" t="s">
        <v>76</v>
      </c>
      <c r="J62" s="716"/>
      <c r="K62" s="269"/>
      <c r="M62" s="269"/>
    </row>
    <row r="63" spans="2:13" ht="16.5" thickBot="1" x14ac:dyDescent="0.3">
      <c r="B63" s="629"/>
      <c r="C63" s="635" t="s">
        <v>6</v>
      </c>
      <c r="D63" s="715">
        <v>0.35236938031591741</v>
      </c>
      <c r="E63" s="715">
        <v>0.2497005988023952</v>
      </c>
      <c r="F63" s="715">
        <v>0.26881720430107525</v>
      </c>
      <c r="G63" s="715">
        <v>0.23333333333333336</v>
      </c>
      <c r="H63" s="715">
        <v>0.3045685279187817</v>
      </c>
      <c r="I63" s="715" t="s">
        <v>76</v>
      </c>
      <c r="J63" s="716"/>
      <c r="K63" s="269"/>
      <c r="M63" s="269"/>
    </row>
    <row r="64" spans="2:13" x14ac:dyDescent="0.25">
      <c r="B64" s="167">
        <v>2018</v>
      </c>
      <c r="C64" s="635" t="s">
        <v>5</v>
      </c>
      <c r="D64" s="715">
        <v>0.60867818400964246</v>
      </c>
      <c r="E64" s="715">
        <v>0.73114593535749262</v>
      </c>
      <c r="F64" s="715">
        <v>0.731578947368421</v>
      </c>
      <c r="G64" s="715">
        <v>0.76086956521739124</v>
      </c>
      <c r="H64" s="715">
        <v>0.69298245614035081</v>
      </c>
      <c r="I64" s="715" t="s">
        <v>76</v>
      </c>
      <c r="J64" s="716">
        <v>0.65584415584415579</v>
      </c>
      <c r="K64" s="269"/>
      <c r="M64" s="271"/>
    </row>
    <row r="65" spans="2:13" ht="16.5" thickBot="1" x14ac:dyDescent="0.3">
      <c r="B65" s="629"/>
      <c r="C65" s="635" t="s">
        <v>6</v>
      </c>
      <c r="D65" s="715">
        <v>0.39132181599035759</v>
      </c>
      <c r="E65" s="715">
        <v>0.26885406464250733</v>
      </c>
      <c r="F65" s="715">
        <v>0.26842105263157895</v>
      </c>
      <c r="G65" s="715">
        <v>0.23913043478260868</v>
      </c>
      <c r="H65" s="715">
        <v>0.30701754385964913</v>
      </c>
      <c r="I65" s="715" t="s">
        <v>76</v>
      </c>
      <c r="J65" s="716">
        <v>0.3441558441558441</v>
      </c>
      <c r="K65" s="269"/>
      <c r="M65" s="270"/>
    </row>
    <row r="66" spans="2:13" x14ac:dyDescent="0.25">
      <c r="B66" s="167">
        <v>2019</v>
      </c>
      <c r="C66" s="635" t="s">
        <v>5</v>
      </c>
      <c r="D66" s="715">
        <v>0.65762081784386628</v>
      </c>
      <c r="E66" s="715">
        <v>0.74112636062470427</v>
      </c>
      <c r="F66" s="715">
        <v>0.76190476190476186</v>
      </c>
      <c r="G66" s="715">
        <v>0.70967741935483875</v>
      </c>
      <c r="H66" s="715">
        <v>0.65400843881856541</v>
      </c>
      <c r="I66" s="715">
        <v>0.62464985994397759</v>
      </c>
      <c r="J66" s="716">
        <v>0.70707070707070718</v>
      </c>
      <c r="K66" s="269"/>
      <c r="M66" s="269"/>
    </row>
    <row r="67" spans="2:13" ht="16.5" thickBot="1" x14ac:dyDescent="0.3">
      <c r="B67" s="629"/>
      <c r="C67" s="635" t="s">
        <v>6</v>
      </c>
      <c r="D67" s="715">
        <v>0.34237918215613383</v>
      </c>
      <c r="E67" s="715">
        <v>0.25887363937529584</v>
      </c>
      <c r="F67" s="715">
        <v>0.23809523809523805</v>
      </c>
      <c r="G67" s="715">
        <v>0.29032258064516125</v>
      </c>
      <c r="H67" s="715">
        <v>0.34599156118143459</v>
      </c>
      <c r="I67" s="715">
        <v>0.37535014005602241</v>
      </c>
      <c r="J67" s="716">
        <v>0.29292929292929293</v>
      </c>
      <c r="K67" s="269"/>
      <c r="M67" s="269"/>
    </row>
    <row r="68" spans="2:13" x14ac:dyDescent="0.25">
      <c r="B68" s="167">
        <v>2020</v>
      </c>
      <c r="C68" s="635" t="s">
        <v>5</v>
      </c>
      <c r="D68" s="715">
        <v>0.63752417794970984</v>
      </c>
      <c r="E68" s="715">
        <v>0.73652392947103285</v>
      </c>
      <c r="F68" s="715">
        <v>0.73214285714285721</v>
      </c>
      <c r="G68" s="715">
        <v>0.84615384615384615</v>
      </c>
      <c r="H68" s="715">
        <v>0.67320261437908502</v>
      </c>
      <c r="I68" s="715">
        <v>0.62552594670406736</v>
      </c>
      <c r="J68" s="716">
        <v>0.72058823529411764</v>
      </c>
      <c r="K68" s="269"/>
      <c r="M68" s="269"/>
    </row>
    <row r="69" spans="2:13" ht="16.5" thickBot="1" x14ac:dyDescent="0.3">
      <c r="B69" s="629"/>
      <c r="C69" s="635" t="s">
        <v>6</v>
      </c>
      <c r="D69" s="715">
        <v>0.36247582205029016</v>
      </c>
      <c r="E69" s="715">
        <v>0.26347607052896727</v>
      </c>
      <c r="F69" s="715">
        <v>0.2678571428571429</v>
      </c>
      <c r="G69" s="715">
        <v>0.15384615384615385</v>
      </c>
      <c r="H69" s="715">
        <v>0.32679738562091498</v>
      </c>
      <c r="I69" s="715">
        <v>0.37447405329593264</v>
      </c>
      <c r="J69" s="716">
        <v>0.27941176470588241</v>
      </c>
      <c r="K69" s="269"/>
      <c r="M69" s="269"/>
    </row>
    <row r="70" spans="2:13" x14ac:dyDescent="0.25">
      <c r="B70" s="167">
        <v>2021</v>
      </c>
      <c r="C70" s="635" t="s">
        <v>5</v>
      </c>
      <c r="D70" s="715">
        <v>0.62536970095300692</v>
      </c>
      <c r="E70" s="715">
        <v>0.70281690140845077</v>
      </c>
      <c r="F70" s="715">
        <v>0.78030303030303028</v>
      </c>
      <c r="G70" s="715">
        <v>0.70370370370370372</v>
      </c>
      <c r="H70" s="715">
        <v>0.69747899159663873</v>
      </c>
      <c r="I70" s="715" t="s">
        <v>94</v>
      </c>
      <c r="J70" s="716">
        <v>0.73988439306358389</v>
      </c>
      <c r="K70" s="269"/>
      <c r="M70" s="269"/>
    </row>
    <row r="71" spans="2:13" ht="16.5" thickBot="1" x14ac:dyDescent="0.3">
      <c r="B71" s="629"/>
      <c r="C71" s="635" t="s">
        <v>6</v>
      </c>
      <c r="D71" s="715">
        <v>0.37463029904699302</v>
      </c>
      <c r="E71" s="715">
        <v>0.29718309859154929</v>
      </c>
      <c r="F71" s="715">
        <v>0.2196969696969697</v>
      </c>
      <c r="G71" s="715">
        <v>0.29629629629629628</v>
      </c>
      <c r="H71" s="715">
        <v>0.30252100840336132</v>
      </c>
      <c r="I71" s="715" t="s">
        <v>94</v>
      </c>
      <c r="J71" s="716">
        <v>0.26011560693641622</v>
      </c>
      <c r="K71" s="269"/>
      <c r="M71" s="269"/>
    </row>
    <row r="72" spans="2:13" x14ac:dyDescent="0.25">
      <c r="B72" s="167">
        <v>2022</v>
      </c>
      <c r="C72" s="635" t="s">
        <v>5</v>
      </c>
      <c r="D72" s="715">
        <v>0.60141342756183747</v>
      </c>
      <c r="E72" s="715">
        <v>0.71069767441860465</v>
      </c>
      <c r="F72" s="715">
        <v>0.72727272727272729</v>
      </c>
      <c r="G72" s="715">
        <v>0.9285714285714286</v>
      </c>
      <c r="H72" s="715">
        <v>0.65337423312883436</v>
      </c>
      <c r="I72" s="715" t="s">
        <v>94</v>
      </c>
      <c r="J72" s="716">
        <v>0.64948453608247414</v>
      </c>
      <c r="K72" s="269"/>
      <c r="M72" s="269"/>
    </row>
    <row r="73" spans="2:13" ht="16.5" thickBot="1" x14ac:dyDescent="0.3">
      <c r="B73" s="629"/>
      <c r="C73" s="635" t="s">
        <v>6</v>
      </c>
      <c r="D73" s="715">
        <v>0.39858657243816253</v>
      </c>
      <c r="E73" s="715">
        <v>0.28930232558139535</v>
      </c>
      <c r="F73" s="715">
        <v>0.27272727272727271</v>
      </c>
      <c r="G73" s="715">
        <v>7.1428571428571438E-2</v>
      </c>
      <c r="H73" s="715">
        <v>0.34662576687116564</v>
      </c>
      <c r="I73" s="715" t="s">
        <v>94</v>
      </c>
      <c r="J73" s="716">
        <v>0.35051546391752575</v>
      </c>
      <c r="K73" s="269"/>
      <c r="M73" s="269"/>
    </row>
    <row r="74" spans="2:13" x14ac:dyDescent="0.25">
      <c r="B74" s="167">
        <v>2023</v>
      </c>
      <c r="C74" s="635" t="s">
        <v>5</v>
      </c>
      <c r="D74" s="715">
        <v>0.62276045122760448</v>
      </c>
      <c r="E74" s="715">
        <v>0.72375690607734811</v>
      </c>
      <c r="F74" s="715">
        <v>0.73366834170854256</v>
      </c>
      <c r="G74" s="715">
        <v>0.75</v>
      </c>
      <c r="H74" s="715">
        <v>0.68141592920353988</v>
      </c>
      <c r="I74" s="715" t="s">
        <v>94</v>
      </c>
      <c r="J74" s="716">
        <v>0.7045454545454547</v>
      </c>
      <c r="K74" s="269"/>
      <c r="M74" s="269"/>
    </row>
    <row r="75" spans="2:13" ht="16.5" thickBot="1" x14ac:dyDescent="0.3">
      <c r="B75" s="629"/>
      <c r="C75" s="635" t="s">
        <v>6</v>
      </c>
      <c r="D75" s="715">
        <v>0.37723954877239552</v>
      </c>
      <c r="E75" s="715">
        <v>0.27624309392265195</v>
      </c>
      <c r="F75" s="715">
        <v>0.26633165829145722</v>
      </c>
      <c r="G75" s="715">
        <v>0.25</v>
      </c>
      <c r="H75" s="715">
        <v>0.31858407079646017</v>
      </c>
      <c r="I75" s="715" t="s">
        <v>94</v>
      </c>
      <c r="J75" s="716">
        <v>0.29545454545454547</v>
      </c>
      <c r="K75" s="269"/>
      <c r="M75" s="271"/>
    </row>
    <row r="76" spans="2:13" x14ac:dyDescent="0.25">
      <c r="B76" s="167">
        <v>2024</v>
      </c>
      <c r="C76" s="635" t="s">
        <v>5</v>
      </c>
      <c r="D76" s="715">
        <v>0.62296714238300699</v>
      </c>
      <c r="E76" s="715">
        <v>0.71368715083798873</v>
      </c>
      <c r="F76" s="715">
        <v>0.73891625615763545</v>
      </c>
      <c r="G76" s="715">
        <v>0.88888888888888884</v>
      </c>
      <c r="H76" s="715">
        <v>0.6901408450704225</v>
      </c>
      <c r="I76" s="715" t="s">
        <v>94</v>
      </c>
      <c r="J76" s="716">
        <v>0.65517241379310331</v>
      </c>
      <c r="K76" s="269"/>
      <c r="M76" s="271"/>
    </row>
    <row r="77" spans="2:13" x14ac:dyDescent="0.25">
      <c r="B77" s="632"/>
      <c r="C77" s="636" t="s">
        <v>6</v>
      </c>
      <c r="D77" s="717">
        <v>0.37703285761699301</v>
      </c>
      <c r="E77" s="717">
        <v>0.28631284916201116</v>
      </c>
      <c r="F77" s="717">
        <v>0.26108374384236455</v>
      </c>
      <c r="G77" s="717">
        <v>0.1111111111111111</v>
      </c>
      <c r="H77" s="717">
        <v>0.3098591549295775</v>
      </c>
      <c r="I77" s="717" t="s">
        <v>94</v>
      </c>
      <c r="J77" s="718">
        <v>0.34482758620689652</v>
      </c>
      <c r="K77" s="269"/>
      <c r="M77" s="271"/>
    </row>
    <row r="78" spans="2:13" x14ac:dyDescent="0.25">
      <c r="B78" s="822" t="s">
        <v>771</v>
      </c>
      <c r="C78" s="272"/>
      <c r="D78" s="272"/>
      <c r="M78" s="270"/>
    </row>
    <row r="79" spans="2:13" x14ac:dyDescent="0.25">
      <c r="B79" s="823" t="s">
        <v>1151</v>
      </c>
      <c r="C79" s="272"/>
      <c r="D79" s="272"/>
      <c r="M79" s="270"/>
    </row>
    <row r="80" spans="2:13" x14ac:dyDescent="0.25">
      <c r="B80" s="264"/>
      <c r="C80" s="272"/>
      <c r="D80" s="272"/>
      <c r="M80" s="270"/>
    </row>
    <row r="81" spans="2:13" x14ac:dyDescent="0.25">
      <c r="B81" s="719" t="s">
        <v>911</v>
      </c>
      <c r="M81" s="269"/>
    </row>
    <row r="82" spans="2:13" ht="64.5" thickBot="1" x14ac:dyDescent="0.3">
      <c r="B82" s="592" t="s">
        <v>83</v>
      </c>
      <c r="C82" s="592" t="s">
        <v>100</v>
      </c>
      <c r="D82" s="748" t="s">
        <v>1014</v>
      </c>
      <c r="E82" s="748" t="s">
        <v>1015</v>
      </c>
      <c r="F82" s="748" t="s">
        <v>1016</v>
      </c>
      <c r="G82" s="592" t="s">
        <v>66</v>
      </c>
      <c r="H82" s="592" t="s">
        <v>77</v>
      </c>
      <c r="I82" s="592" t="s">
        <v>75</v>
      </c>
      <c r="J82" s="595" t="s">
        <v>78</v>
      </c>
      <c r="M82" s="269"/>
    </row>
    <row r="83" spans="2:13" x14ac:dyDescent="0.25">
      <c r="B83" s="167">
        <v>2013</v>
      </c>
      <c r="C83" s="635" t="s">
        <v>79</v>
      </c>
      <c r="D83" s="715">
        <v>6.9135802469135796E-2</v>
      </c>
      <c r="E83" s="715">
        <v>5.4278416347381862E-2</v>
      </c>
      <c r="F83" s="715">
        <v>5.6603773584905655E-2</v>
      </c>
      <c r="G83" s="715">
        <v>0</v>
      </c>
      <c r="H83" s="715" t="s">
        <v>76</v>
      </c>
      <c r="I83" s="715" t="s">
        <v>76</v>
      </c>
      <c r="J83" s="716"/>
      <c r="M83" s="269"/>
    </row>
    <row r="84" spans="2:13" x14ac:dyDescent="0.25">
      <c r="B84" s="593"/>
      <c r="C84" s="635" t="s">
        <v>80</v>
      </c>
      <c r="D84" s="715">
        <v>0.19209876543209878</v>
      </c>
      <c r="E84" s="715">
        <v>0.14048531289910601</v>
      </c>
      <c r="F84" s="715">
        <v>0.20754716981132076</v>
      </c>
      <c r="G84" s="715">
        <v>0</v>
      </c>
      <c r="H84" s="715" t="s">
        <v>76</v>
      </c>
      <c r="I84" s="715" t="s">
        <v>76</v>
      </c>
      <c r="J84" s="716"/>
      <c r="M84" s="269"/>
    </row>
    <row r="85" spans="2:13" x14ac:dyDescent="0.25">
      <c r="B85" s="593"/>
      <c r="C85" s="635" t="s">
        <v>81</v>
      </c>
      <c r="D85" s="715">
        <v>0.35555555555555557</v>
      </c>
      <c r="E85" s="715">
        <v>0.33524904214559387</v>
      </c>
      <c r="F85" s="715">
        <v>0.42452830188679241</v>
      </c>
      <c r="G85" s="715">
        <v>0</v>
      </c>
      <c r="H85" s="715" t="s">
        <v>76</v>
      </c>
      <c r="I85" s="715" t="s">
        <v>76</v>
      </c>
      <c r="J85" s="716"/>
      <c r="M85" s="269"/>
    </row>
    <row r="86" spans="2:13" ht="16.5" thickBot="1" x14ac:dyDescent="0.3">
      <c r="B86" s="637"/>
      <c r="C86" s="635" t="s">
        <v>82</v>
      </c>
      <c r="D86" s="715">
        <v>0.38320987654320987</v>
      </c>
      <c r="E86" s="715">
        <v>0.46998722860791831</v>
      </c>
      <c r="F86" s="715">
        <v>0.31132075471698112</v>
      </c>
      <c r="G86" s="715">
        <v>1</v>
      </c>
      <c r="H86" s="715" t="s">
        <v>76</v>
      </c>
      <c r="I86" s="715" t="s">
        <v>76</v>
      </c>
      <c r="J86" s="716"/>
      <c r="M86" s="269"/>
    </row>
    <row r="87" spans="2:13" x14ac:dyDescent="0.25">
      <c r="B87" s="167">
        <v>2014</v>
      </c>
      <c r="C87" s="635" t="s">
        <v>79</v>
      </c>
      <c r="D87" s="715">
        <v>7.2243346007604556E-2</v>
      </c>
      <c r="E87" s="715">
        <v>4.9201277955271558E-2</v>
      </c>
      <c r="F87" s="715">
        <v>8.0645161290322578E-2</v>
      </c>
      <c r="G87" s="715">
        <v>0</v>
      </c>
      <c r="H87" s="715">
        <v>0.1875</v>
      </c>
      <c r="I87" s="715" t="s">
        <v>76</v>
      </c>
      <c r="J87" s="716"/>
      <c r="M87" s="269"/>
    </row>
    <row r="88" spans="2:13" x14ac:dyDescent="0.25">
      <c r="B88" s="593"/>
      <c r="C88" s="635" t="s">
        <v>80</v>
      </c>
      <c r="D88" s="715">
        <v>0.19296577946768059</v>
      </c>
      <c r="E88" s="715">
        <v>0.13162939297124601</v>
      </c>
      <c r="F88" s="715">
        <v>0.12903225806451613</v>
      </c>
      <c r="G88" s="715">
        <v>0</v>
      </c>
      <c r="H88" s="715">
        <v>0.23214285714285715</v>
      </c>
      <c r="I88" s="715" t="s">
        <v>76</v>
      </c>
      <c r="J88" s="716"/>
      <c r="M88" s="269"/>
    </row>
    <row r="89" spans="2:13" x14ac:dyDescent="0.25">
      <c r="B89" s="593"/>
      <c r="C89" s="635" t="s">
        <v>81</v>
      </c>
      <c r="D89" s="715">
        <v>0.34885931558935362</v>
      </c>
      <c r="E89" s="715">
        <v>0.34888178913738016</v>
      </c>
      <c r="F89" s="715">
        <v>0.34677419354838707</v>
      </c>
      <c r="G89" s="715">
        <v>0.33333333333333337</v>
      </c>
      <c r="H89" s="715">
        <v>0.38392857142857145</v>
      </c>
      <c r="I89" s="715" t="s">
        <v>76</v>
      </c>
      <c r="J89" s="716"/>
      <c r="M89" s="271"/>
    </row>
    <row r="90" spans="2:13" ht="16.5" thickBot="1" x14ac:dyDescent="0.3">
      <c r="B90" s="637"/>
      <c r="C90" s="635" t="s">
        <v>82</v>
      </c>
      <c r="D90" s="715">
        <v>0.38593155893536119</v>
      </c>
      <c r="E90" s="715">
        <v>0.47028753993610223</v>
      </c>
      <c r="F90" s="715">
        <v>0.44354838709677419</v>
      </c>
      <c r="G90" s="715">
        <v>0.66666666666666674</v>
      </c>
      <c r="H90" s="715">
        <v>0.19642857142857142</v>
      </c>
      <c r="I90" s="715" t="s">
        <v>76</v>
      </c>
      <c r="J90" s="716"/>
      <c r="M90" s="270"/>
    </row>
    <row r="91" spans="2:13" x14ac:dyDescent="0.25">
      <c r="B91" s="167">
        <v>2015</v>
      </c>
      <c r="C91" s="635" t="s">
        <v>79</v>
      </c>
      <c r="D91" s="715">
        <v>6.7015209125475275E-2</v>
      </c>
      <c r="E91" s="715">
        <v>4.1348600508905847E-2</v>
      </c>
      <c r="F91" s="715">
        <v>6.25E-2</v>
      </c>
      <c r="G91" s="715">
        <v>0</v>
      </c>
      <c r="H91" s="715">
        <v>7.1428571428571425E-2</v>
      </c>
      <c r="I91" s="715" t="s">
        <v>76</v>
      </c>
      <c r="J91" s="716"/>
      <c r="M91" s="269"/>
    </row>
    <row r="92" spans="2:13" x14ac:dyDescent="0.25">
      <c r="B92" s="593"/>
      <c r="C92" s="635" t="s">
        <v>80</v>
      </c>
      <c r="D92" s="715">
        <v>0.17395437262357411</v>
      </c>
      <c r="E92" s="715">
        <v>0.138676844783715</v>
      </c>
      <c r="F92" s="715">
        <v>0.1484375</v>
      </c>
      <c r="G92" s="715">
        <v>0.17647058823529413</v>
      </c>
      <c r="H92" s="715">
        <v>0.33116883116883117</v>
      </c>
      <c r="I92" s="715" t="s">
        <v>76</v>
      </c>
      <c r="J92" s="716"/>
      <c r="M92" s="269"/>
    </row>
    <row r="93" spans="2:13" x14ac:dyDescent="0.25">
      <c r="B93" s="593"/>
      <c r="C93" s="635" t="s">
        <v>81</v>
      </c>
      <c r="D93" s="715">
        <v>0.3621673003802281</v>
      </c>
      <c r="E93" s="715">
        <v>0.31297709923664124</v>
      </c>
      <c r="F93" s="715">
        <v>0.375</v>
      </c>
      <c r="G93" s="715">
        <v>0.52941176470588236</v>
      </c>
      <c r="H93" s="715">
        <v>0.38311688311688313</v>
      </c>
      <c r="I93" s="715" t="s">
        <v>76</v>
      </c>
      <c r="J93" s="716"/>
      <c r="M93" s="269"/>
    </row>
    <row r="94" spans="2:13" ht="16.5" thickBot="1" x14ac:dyDescent="0.3">
      <c r="B94" s="637"/>
      <c r="C94" s="635" t="s">
        <v>82</v>
      </c>
      <c r="D94" s="715">
        <v>0.39686311787072243</v>
      </c>
      <c r="E94" s="715">
        <v>0.50699745547073793</v>
      </c>
      <c r="F94" s="715">
        <v>0.4140625</v>
      </c>
      <c r="G94" s="715">
        <v>0.29411764705882354</v>
      </c>
      <c r="H94" s="715">
        <v>0.21428571428571427</v>
      </c>
      <c r="I94" s="715" t="s">
        <v>76</v>
      </c>
      <c r="J94" s="716"/>
      <c r="M94" s="269"/>
    </row>
    <row r="95" spans="2:13" x14ac:dyDescent="0.25">
      <c r="B95" s="167">
        <v>2016</v>
      </c>
      <c r="C95" s="635" t="s">
        <v>79</v>
      </c>
      <c r="D95" s="715">
        <v>6.8395172105498434E-2</v>
      </c>
      <c r="E95" s="715">
        <v>3.7423312883435582E-2</v>
      </c>
      <c r="F95" s="715">
        <v>4.6875E-2</v>
      </c>
      <c r="G95" s="715">
        <v>2.8571428571428571E-2</v>
      </c>
      <c r="H95" s="715">
        <v>9.4117647058823528E-2</v>
      </c>
      <c r="I95" s="715" t="s">
        <v>76</v>
      </c>
      <c r="J95" s="716"/>
      <c r="M95" s="269"/>
    </row>
    <row r="96" spans="2:13" x14ac:dyDescent="0.25">
      <c r="B96" s="593"/>
      <c r="C96" s="635" t="s">
        <v>80</v>
      </c>
      <c r="D96" s="715">
        <v>0.16897630755476084</v>
      </c>
      <c r="E96" s="715">
        <v>0.14171779141104296</v>
      </c>
      <c r="F96" s="715">
        <v>0.171875</v>
      </c>
      <c r="G96" s="715">
        <v>0.17142857142857143</v>
      </c>
      <c r="H96" s="715">
        <v>0.3294117647058824</v>
      </c>
      <c r="I96" s="715" t="s">
        <v>76</v>
      </c>
      <c r="J96" s="716"/>
      <c r="M96" s="273"/>
    </row>
    <row r="97" spans="2:13" x14ac:dyDescent="0.25">
      <c r="B97" s="593"/>
      <c r="C97" s="635" t="s">
        <v>81</v>
      </c>
      <c r="D97" s="715">
        <v>0.37818506928922668</v>
      </c>
      <c r="E97" s="715">
        <v>0.32085889570552145</v>
      </c>
      <c r="F97" s="715">
        <v>0.40625</v>
      </c>
      <c r="G97" s="715">
        <v>0.25714285714285717</v>
      </c>
      <c r="H97" s="715">
        <v>0.36470588235294116</v>
      </c>
      <c r="I97" s="715" t="s">
        <v>76</v>
      </c>
      <c r="J97" s="716"/>
      <c r="M97" s="269"/>
    </row>
    <row r="98" spans="2:13" ht="16.5" thickBot="1" x14ac:dyDescent="0.3">
      <c r="B98" s="637"/>
      <c r="C98" s="635" t="s">
        <v>82</v>
      </c>
      <c r="D98" s="715">
        <v>0.38444345105051403</v>
      </c>
      <c r="E98" s="715">
        <v>0.5</v>
      </c>
      <c r="F98" s="715">
        <v>0.375</v>
      </c>
      <c r="G98" s="715">
        <v>0.54285714285714282</v>
      </c>
      <c r="H98" s="715">
        <v>0.21176470588235294</v>
      </c>
      <c r="I98" s="715" t="s">
        <v>76</v>
      </c>
      <c r="J98" s="716"/>
      <c r="M98" s="269"/>
    </row>
    <row r="99" spans="2:13" x14ac:dyDescent="0.25">
      <c r="B99" s="167">
        <v>2017</v>
      </c>
      <c r="C99" s="635" t="s">
        <v>79</v>
      </c>
      <c r="D99" s="715">
        <v>7.5334143377885784E-2</v>
      </c>
      <c r="E99" s="715">
        <v>3.2934131736526949E-2</v>
      </c>
      <c r="F99" s="715">
        <v>4.301075268817204E-2</v>
      </c>
      <c r="G99" s="715">
        <v>3.3333333333333333E-2</v>
      </c>
      <c r="H99" s="715">
        <v>8.6294416243654817E-2</v>
      </c>
      <c r="I99" s="715" t="s">
        <v>76</v>
      </c>
      <c r="J99" s="716"/>
      <c r="M99" s="269"/>
    </row>
    <row r="100" spans="2:13" x14ac:dyDescent="0.25">
      <c r="B100" s="593"/>
      <c r="C100" s="635" t="s">
        <v>80</v>
      </c>
      <c r="D100" s="715">
        <v>0.17253948967193197</v>
      </c>
      <c r="E100" s="715">
        <v>0.13233532934131736</v>
      </c>
      <c r="F100" s="715">
        <v>0.13440860215053763</v>
      </c>
      <c r="G100" s="715">
        <v>3.3333333333333333E-2</v>
      </c>
      <c r="H100" s="715">
        <v>0.34517766497461927</v>
      </c>
      <c r="I100" s="715" t="s">
        <v>76</v>
      </c>
      <c r="J100" s="716"/>
      <c r="M100" s="271"/>
    </row>
    <row r="101" spans="2:13" x14ac:dyDescent="0.25">
      <c r="B101" s="593"/>
      <c r="C101" s="635" t="s">
        <v>81</v>
      </c>
      <c r="D101" s="715">
        <v>0.37545565006075338</v>
      </c>
      <c r="E101" s="715">
        <v>0.30239520958083832</v>
      </c>
      <c r="F101" s="715">
        <v>0.41935483870967738</v>
      </c>
      <c r="G101" s="715">
        <v>0.45</v>
      </c>
      <c r="H101" s="715">
        <v>0.37055837563451777</v>
      </c>
      <c r="I101" s="715" t="s">
        <v>76</v>
      </c>
      <c r="J101" s="716"/>
      <c r="M101" s="270"/>
    </row>
    <row r="102" spans="2:13" ht="16.5" thickBot="1" x14ac:dyDescent="0.3">
      <c r="B102" s="637"/>
      <c r="C102" s="635" t="s">
        <v>82</v>
      </c>
      <c r="D102" s="715">
        <v>0.37667071688942888</v>
      </c>
      <c r="E102" s="715">
        <v>0.53233532934131733</v>
      </c>
      <c r="F102" s="715">
        <v>0.40322580645161288</v>
      </c>
      <c r="G102" s="715">
        <v>0.48333333333333334</v>
      </c>
      <c r="H102" s="715">
        <v>0.1979695431472081</v>
      </c>
      <c r="I102" s="715" t="s">
        <v>76</v>
      </c>
      <c r="J102" s="716"/>
      <c r="M102" s="269"/>
    </row>
    <row r="103" spans="2:13" x14ac:dyDescent="0.25">
      <c r="B103" s="167">
        <v>2018</v>
      </c>
      <c r="C103" s="635" t="s">
        <v>79</v>
      </c>
      <c r="D103" s="715">
        <v>7.2719967858577747E-2</v>
      </c>
      <c r="E103" s="715">
        <v>3.1341821743388835E-2</v>
      </c>
      <c r="F103" s="715">
        <v>3.6842105263157891E-2</v>
      </c>
      <c r="G103" s="715">
        <v>0</v>
      </c>
      <c r="H103" s="715">
        <v>6.5789473684210523E-2</v>
      </c>
      <c r="I103" s="715" t="s">
        <v>76</v>
      </c>
      <c r="J103" s="716">
        <v>5.8441558441558447E-2</v>
      </c>
      <c r="M103" s="269"/>
    </row>
    <row r="104" spans="2:13" x14ac:dyDescent="0.25">
      <c r="B104" s="593"/>
      <c r="C104" s="635" t="s">
        <v>80</v>
      </c>
      <c r="D104" s="715">
        <v>0.19726797910807556</v>
      </c>
      <c r="E104" s="715">
        <v>0.12291870714985308</v>
      </c>
      <c r="F104" s="715">
        <v>0.18947368421052629</v>
      </c>
      <c r="G104" s="715">
        <v>0.19565217391304349</v>
      </c>
      <c r="H104" s="715">
        <v>0.32017543859649122</v>
      </c>
      <c r="I104" s="715" t="s">
        <v>76</v>
      </c>
      <c r="J104" s="716">
        <v>0.20779220779220778</v>
      </c>
      <c r="M104" s="274"/>
    </row>
    <row r="105" spans="2:13" x14ac:dyDescent="0.25">
      <c r="B105" s="593"/>
      <c r="C105" s="635" t="s">
        <v>81</v>
      </c>
      <c r="D105" s="715">
        <v>0.3712334270791483</v>
      </c>
      <c r="E105" s="715">
        <v>0.29725759059745349</v>
      </c>
      <c r="F105" s="715">
        <v>0.37894736842105259</v>
      </c>
      <c r="G105" s="715">
        <v>0.41304347826086951</v>
      </c>
      <c r="H105" s="715">
        <v>0.33771929824561403</v>
      </c>
      <c r="I105" s="715" t="s">
        <v>76</v>
      </c>
      <c r="J105" s="716">
        <v>0.44155844155844159</v>
      </c>
      <c r="M105" s="269"/>
    </row>
    <row r="106" spans="2:13" ht="16.5" thickBot="1" x14ac:dyDescent="0.3">
      <c r="B106" s="637"/>
      <c r="C106" s="635" t="s">
        <v>82</v>
      </c>
      <c r="D106" s="715">
        <v>0.35877862595419852</v>
      </c>
      <c r="E106" s="715">
        <v>0.54848188050930458</v>
      </c>
      <c r="F106" s="715">
        <v>0.39473684210526316</v>
      </c>
      <c r="G106" s="715">
        <v>0.39130434782608697</v>
      </c>
      <c r="H106" s="715">
        <v>0.27631578947368424</v>
      </c>
      <c r="I106" s="715" t="s">
        <v>76</v>
      </c>
      <c r="J106" s="716">
        <v>0.29220779220779219</v>
      </c>
      <c r="M106" s="274"/>
    </row>
    <row r="107" spans="2:13" x14ac:dyDescent="0.25">
      <c r="B107" s="167">
        <v>2019</v>
      </c>
      <c r="C107" s="635" t="s">
        <v>79</v>
      </c>
      <c r="D107" s="715">
        <v>6.4684014869888479E-2</v>
      </c>
      <c r="E107" s="715">
        <v>3.2654992901088503E-2</v>
      </c>
      <c r="F107" s="715">
        <v>2.8571428571428567E-2</v>
      </c>
      <c r="G107" s="715">
        <v>0</v>
      </c>
      <c r="H107" s="715">
        <v>5.4852320675105488E-2</v>
      </c>
      <c r="I107" s="715">
        <v>0.18487394957983194</v>
      </c>
      <c r="J107" s="716">
        <v>3.0303030303030304E-2</v>
      </c>
      <c r="M107" s="269"/>
    </row>
    <row r="108" spans="2:13" x14ac:dyDescent="0.25">
      <c r="B108" s="593"/>
      <c r="C108" s="635" t="s">
        <v>80</v>
      </c>
      <c r="D108" s="715">
        <v>0.17620817843866171</v>
      </c>
      <c r="E108" s="715">
        <v>0.13014671083767157</v>
      </c>
      <c r="F108" s="715">
        <v>0.15714285714285714</v>
      </c>
      <c r="G108" s="715">
        <v>0.16129032258064516</v>
      </c>
      <c r="H108" s="715">
        <v>0.29957805907172996</v>
      </c>
      <c r="I108" s="715">
        <v>0.16246498599439774</v>
      </c>
      <c r="J108" s="716">
        <v>0.17171717171717174</v>
      </c>
      <c r="M108" s="274"/>
    </row>
    <row r="109" spans="2:13" x14ac:dyDescent="0.25">
      <c r="B109" s="593"/>
      <c r="C109" s="635" t="s">
        <v>81</v>
      </c>
      <c r="D109" s="715">
        <v>0.379182156133829</v>
      </c>
      <c r="E109" s="715">
        <v>0.3099858021769995</v>
      </c>
      <c r="F109" s="715">
        <v>0.40952380952380951</v>
      </c>
      <c r="G109" s="715">
        <v>0.35483870967741937</v>
      </c>
      <c r="H109" s="715">
        <v>0.40084388185654007</v>
      </c>
      <c r="I109" s="715">
        <v>0.23249299719887953</v>
      </c>
      <c r="J109" s="716">
        <v>0.47474747474747481</v>
      </c>
      <c r="M109" s="269"/>
    </row>
    <row r="110" spans="2:13" ht="16.5" thickBot="1" x14ac:dyDescent="0.3">
      <c r="B110" s="637"/>
      <c r="C110" s="635" t="s">
        <v>82</v>
      </c>
      <c r="D110" s="715">
        <v>0.37992565055762084</v>
      </c>
      <c r="E110" s="715">
        <v>0.52721249408424042</v>
      </c>
      <c r="F110" s="715">
        <v>0.40476190476190477</v>
      </c>
      <c r="G110" s="715">
        <v>0.48387096774193544</v>
      </c>
      <c r="H110" s="715">
        <v>0.24472573839662448</v>
      </c>
      <c r="I110" s="715">
        <v>0.42016806722689076</v>
      </c>
      <c r="J110" s="716">
        <v>0.32323232323232326</v>
      </c>
      <c r="M110" s="269"/>
    </row>
    <row r="111" spans="2:13" x14ac:dyDescent="0.25">
      <c r="B111" s="167">
        <v>2020</v>
      </c>
      <c r="C111" s="635" t="s">
        <v>79</v>
      </c>
      <c r="D111" s="715">
        <v>6.6150870406189555E-2</v>
      </c>
      <c r="E111" s="715">
        <v>3.0730478589420657E-2</v>
      </c>
      <c r="F111" s="715">
        <v>0</v>
      </c>
      <c r="G111" s="715">
        <v>0</v>
      </c>
      <c r="H111" s="715">
        <v>3.9215686274509803E-2</v>
      </c>
      <c r="I111" s="715">
        <v>0.2370266479663394</v>
      </c>
      <c r="J111" s="716">
        <v>0</v>
      </c>
      <c r="M111" s="271"/>
    </row>
    <row r="112" spans="2:13" x14ac:dyDescent="0.25">
      <c r="B112" s="593"/>
      <c r="C112" s="635" t="s">
        <v>80</v>
      </c>
      <c r="D112" s="715">
        <v>0.17601547388781433</v>
      </c>
      <c r="E112" s="715">
        <v>0.13954659949622167</v>
      </c>
      <c r="F112" s="715">
        <v>0.19642857142857142</v>
      </c>
      <c r="G112" s="715">
        <v>0</v>
      </c>
      <c r="H112" s="715">
        <v>0.26143790849673204</v>
      </c>
      <c r="I112" s="715">
        <v>0.23983169705469845</v>
      </c>
      <c r="J112" s="716">
        <v>0.14705882352941177</v>
      </c>
      <c r="M112" s="270"/>
    </row>
    <row r="113" spans="2:10" x14ac:dyDescent="0.25">
      <c r="B113" s="593"/>
      <c r="C113" s="635" t="s">
        <v>81</v>
      </c>
      <c r="D113" s="715">
        <v>0.37562862669245656</v>
      </c>
      <c r="E113" s="715">
        <v>0.31083123425692699</v>
      </c>
      <c r="F113" s="715">
        <v>0.4642857142857143</v>
      </c>
      <c r="G113" s="715">
        <v>0.30769230769230771</v>
      </c>
      <c r="H113" s="715">
        <v>0.39215686274509809</v>
      </c>
      <c r="I113" s="715">
        <v>0.2594670406732118</v>
      </c>
      <c r="J113" s="716">
        <v>0.5</v>
      </c>
    </row>
    <row r="114" spans="2:10" ht="16.5" thickBot="1" x14ac:dyDescent="0.3">
      <c r="B114" s="637"/>
      <c r="C114" s="635" t="s">
        <v>82</v>
      </c>
      <c r="D114" s="715">
        <v>0.3822050290135397</v>
      </c>
      <c r="E114" s="715">
        <v>0.51889168765743077</v>
      </c>
      <c r="F114" s="715">
        <v>0.3392857142857143</v>
      </c>
      <c r="G114" s="715">
        <v>0.69230769230769229</v>
      </c>
      <c r="H114" s="715">
        <v>0.30718954248366015</v>
      </c>
      <c r="I114" s="715">
        <v>0.26367461430575034</v>
      </c>
      <c r="J114" s="716">
        <v>0.35294117647058826</v>
      </c>
    </row>
    <row r="115" spans="2:10" x14ac:dyDescent="0.25">
      <c r="B115" s="167">
        <v>2021</v>
      </c>
      <c r="C115" s="635" t="s">
        <v>79</v>
      </c>
      <c r="D115" s="715">
        <v>7.7784600135920826E-2</v>
      </c>
      <c r="E115" s="715">
        <v>2.9577464788732397E-2</v>
      </c>
      <c r="F115" s="715">
        <v>7.575757575757576E-3</v>
      </c>
      <c r="G115" s="715">
        <v>0</v>
      </c>
      <c r="H115" s="715">
        <v>2.9411764705882356E-2</v>
      </c>
      <c r="I115" s="715">
        <v>0.28464419475655434</v>
      </c>
      <c r="J115" s="716">
        <v>6.358381502890173E-2</v>
      </c>
    </row>
    <row r="116" spans="2:10" x14ac:dyDescent="0.25">
      <c r="B116" s="593"/>
      <c r="C116" s="635" t="s">
        <v>80</v>
      </c>
      <c r="D116" s="715">
        <v>0.20770813101599891</v>
      </c>
      <c r="E116" s="715">
        <v>0.14788732394366197</v>
      </c>
      <c r="F116" s="715">
        <v>0.1818181818181818</v>
      </c>
      <c r="G116" s="715">
        <v>0.14814814814814814</v>
      </c>
      <c r="H116" s="715">
        <v>0.21848739495798319</v>
      </c>
      <c r="I116" s="715">
        <v>0.1460674157303371</v>
      </c>
      <c r="J116" s="716">
        <v>0.20231213872832371</v>
      </c>
    </row>
    <row r="117" spans="2:10" x14ac:dyDescent="0.25">
      <c r="B117" s="593"/>
      <c r="C117" s="635" t="s">
        <v>81</v>
      </c>
      <c r="D117" s="715">
        <v>0.38246330047062121</v>
      </c>
      <c r="E117" s="715">
        <v>0.31971830985915495</v>
      </c>
      <c r="F117" s="715">
        <v>0.37878787878787873</v>
      </c>
      <c r="G117" s="715">
        <v>0.44444444444444442</v>
      </c>
      <c r="H117" s="715">
        <v>0.37394957983193278</v>
      </c>
      <c r="I117" s="715">
        <v>0.39700374531835209</v>
      </c>
      <c r="J117" s="716">
        <v>0.49132947976878616</v>
      </c>
    </row>
    <row r="118" spans="2:10" ht="16.5" thickBot="1" x14ac:dyDescent="0.3">
      <c r="B118" s="637"/>
      <c r="C118" s="635" t="s">
        <v>82</v>
      </c>
      <c r="D118" s="715">
        <v>0.33204396837745898</v>
      </c>
      <c r="E118" s="715">
        <v>0.5028169014084507</v>
      </c>
      <c r="F118" s="715">
        <v>0.43181818181818182</v>
      </c>
      <c r="G118" s="715">
        <v>0.40740740740740738</v>
      </c>
      <c r="H118" s="715">
        <v>0.37815126050420167</v>
      </c>
      <c r="I118" s="715">
        <v>0.17228464419475656</v>
      </c>
      <c r="J118" s="716">
        <v>0.24277456647398846</v>
      </c>
    </row>
    <row r="119" spans="2:10" x14ac:dyDescent="0.25">
      <c r="B119" s="167">
        <v>2022</v>
      </c>
      <c r="C119" s="635" t="s">
        <v>79</v>
      </c>
      <c r="D119" s="715">
        <v>6.289752650176679E-2</v>
      </c>
      <c r="E119" s="715">
        <v>3.7674418604651164E-2</v>
      </c>
      <c r="F119" s="715">
        <v>2.2727272727272728E-2</v>
      </c>
      <c r="G119" s="715">
        <v>0</v>
      </c>
      <c r="H119" s="715">
        <v>5.5214723926380369E-2</v>
      </c>
      <c r="I119" s="715">
        <v>0.24324324324324326</v>
      </c>
      <c r="J119" s="716">
        <v>4.1237113402061848E-2</v>
      </c>
    </row>
    <row r="120" spans="2:10" x14ac:dyDescent="0.25">
      <c r="B120" s="593"/>
      <c r="C120" s="635" t="s">
        <v>80</v>
      </c>
      <c r="D120" s="715">
        <v>0.1989399293286219</v>
      </c>
      <c r="E120" s="715">
        <v>0.14000000000000001</v>
      </c>
      <c r="F120" s="715">
        <v>0.19886363636363635</v>
      </c>
      <c r="G120" s="715">
        <v>0.14285714285714288</v>
      </c>
      <c r="H120" s="715">
        <v>0.2607361963190184</v>
      </c>
      <c r="I120" s="715">
        <v>0.19691119691119691</v>
      </c>
      <c r="J120" s="716">
        <v>0.15463917525773194</v>
      </c>
    </row>
    <row r="121" spans="2:10" x14ac:dyDescent="0.25">
      <c r="B121" s="593"/>
      <c r="C121" s="635" t="s">
        <v>81</v>
      </c>
      <c r="D121" s="715">
        <v>0.388339222614841</v>
      </c>
      <c r="E121" s="715">
        <v>0.3083720930232558</v>
      </c>
      <c r="F121" s="715">
        <v>0.38068181818181818</v>
      </c>
      <c r="G121" s="715">
        <v>0.35714285714285715</v>
      </c>
      <c r="H121" s="715">
        <v>0.39877300613496935</v>
      </c>
      <c r="I121" s="715">
        <v>0.32432432432432434</v>
      </c>
      <c r="J121" s="716">
        <v>0.46391752577319578</v>
      </c>
    </row>
    <row r="122" spans="2:10" ht="16.5" thickBot="1" x14ac:dyDescent="0.3">
      <c r="B122" s="637"/>
      <c r="C122" s="635" t="s">
        <v>82</v>
      </c>
      <c r="D122" s="715">
        <v>0.34982332155477031</v>
      </c>
      <c r="E122" s="715">
        <v>0.51395348837209309</v>
      </c>
      <c r="F122" s="715">
        <v>0.39772727272727271</v>
      </c>
      <c r="G122" s="715">
        <v>0.5</v>
      </c>
      <c r="H122" s="715">
        <v>0.28527607361963192</v>
      </c>
      <c r="I122" s="715">
        <v>0.23552123552123555</v>
      </c>
      <c r="J122" s="716">
        <v>0.34020618556701021</v>
      </c>
    </row>
    <row r="123" spans="2:10" x14ac:dyDescent="0.25">
      <c r="B123" s="167">
        <v>2023</v>
      </c>
      <c r="C123" s="635" t="s">
        <v>79</v>
      </c>
      <c r="D123" s="715">
        <v>7.000663570006635E-2</v>
      </c>
      <c r="E123" s="715">
        <v>3.8213627992633517E-2</v>
      </c>
      <c r="F123" s="715">
        <v>2.5125628140703515E-2</v>
      </c>
      <c r="G123" s="715">
        <v>0</v>
      </c>
      <c r="H123" s="715">
        <v>4.71976401179941E-2</v>
      </c>
      <c r="I123" s="715">
        <v>0.25431034482758619</v>
      </c>
      <c r="J123" s="716">
        <v>5.6818181818181823E-2</v>
      </c>
    </row>
    <row r="124" spans="2:10" x14ac:dyDescent="0.25">
      <c r="B124" s="593"/>
      <c r="C124" s="635" t="s">
        <v>80</v>
      </c>
      <c r="D124" s="715">
        <v>0.19343065693430656</v>
      </c>
      <c r="E124" s="715">
        <v>0.14042357274401474</v>
      </c>
      <c r="F124" s="715">
        <v>0.17085427135678391</v>
      </c>
      <c r="G124" s="715">
        <v>0.25</v>
      </c>
      <c r="H124" s="715">
        <v>0.27138643067846607</v>
      </c>
      <c r="I124" s="715">
        <v>0.18103448275862066</v>
      </c>
      <c r="J124" s="716">
        <v>0.18181818181818182</v>
      </c>
    </row>
    <row r="125" spans="2:10" x14ac:dyDescent="0.25">
      <c r="B125" s="593"/>
      <c r="C125" s="635" t="s">
        <v>81</v>
      </c>
      <c r="D125" s="715">
        <v>0.36396814863968147</v>
      </c>
      <c r="E125" s="715">
        <v>0.30478821362799263</v>
      </c>
      <c r="F125" s="715">
        <v>0.38693467336683413</v>
      </c>
      <c r="G125" s="715">
        <v>0.375</v>
      </c>
      <c r="H125" s="715">
        <v>0.39528023598820056</v>
      </c>
      <c r="I125" s="715">
        <v>0.35344827586206895</v>
      </c>
      <c r="J125" s="716">
        <v>0.42045454545454547</v>
      </c>
    </row>
    <row r="126" spans="2:10" ht="16.5" thickBot="1" x14ac:dyDescent="0.3">
      <c r="B126" s="637"/>
      <c r="C126" s="635" t="s">
        <v>82</v>
      </c>
      <c r="D126" s="715">
        <v>0.3725945587259456</v>
      </c>
      <c r="E126" s="715">
        <v>0.51657458563535907</v>
      </c>
      <c r="F126" s="715">
        <v>0.41708542713567837</v>
      </c>
      <c r="G126" s="715">
        <v>0.375</v>
      </c>
      <c r="H126" s="715">
        <v>0.28613569321533922</v>
      </c>
      <c r="I126" s="715">
        <v>0.21120689655172412</v>
      </c>
      <c r="J126" s="716">
        <v>0.34090909090909094</v>
      </c>
    </row>
    <row r="127" spans="2:10" x14ac:dyDescent="0.25">
      <c r="B127" s="167">
        <v>2024</v>
      </c>
      <c r="C127" s="635" t="s">
        <v>79</v>
      </c>
      <c r="D127" s="715">
        <v>6.6379024228343839E-2</v>
      </c>
      <c r="E127" s="715">
        <v>3.2122905027932962E-2</v>
      </c>
      <c r="F127" s="715">
        <v>1.9704433497536946E-2</v>
      </c>
      <c r="G127" s="715">
        <v>0</v>
      </c>
      <c r="H127" s="715">
        <v>5.0704225352112678E-2</v>
      </c>
      <c r="I127" s="715">
        <v>0.25714285714285717</v>
      </c>
      <c r="J127" s="716">
        <v>4.5977011494252873E-2</v>
      </c>
    </row>
    <row r="128" spans="2:10" x14ac:dyDescent="0.25">
      <c r="B128" s="593"/>
      <c r="C128" s="635" t="s">
        <v>80</v>
      </c>
      <c r="D128" s="715">
        <v>0.17524062396282772</v>
      </c>
      <c r="E128" s="715">
        <v>0.13361266294227186</v>
      </c>
      <c r="F128" s="715">
        <v>0.18719211822660101</v>
      </c>
      <c r="G128" s="715">
        <v>0.1111111111111111</v>
      </c>
      <c r="H128" s="715">
        <v>0.27323943661971833</v>
      </c>
      <c r="I128" s="715">
        <v>0.17142857142857143</v>
      </c>
      <c r="J128" s="716">
        <v>0.16091954022988503</v>
      </c>
    </row>
    <row r="129" spans="2:10" x14ac:dyDescent="0.25">
      <c r="B129" s="593"/>
      <c r="C129" s="635" t="s">
        <v>81</v>
      </c>
      <c r="D129" s="715">
        <v>0.35911052107534019</v>
      </c>
      <c r="E129" s="715">
        <v>0.29655493482309125</v>
      </c>
      <c r="F129" s="715">
        <v>0.35467980295566504</v>
      </c>
      <c r="G129" s="715">
        <v>0.33333333333333326</v>
      </c>
      <c r="H129" s="715">
        <v>0.36901408450704226</v>
      </c>
      <c r="I129" s="715">
        <v>0.2</v>
      </c>
      <c r="J129" s="716">
        <v>0.4942528735632184</v>
      </c>
    </row>
    <row r="130" spans="2:10" x14ac:dyDescent="0.25">
      <c r="B130" s="593"/>
      <c r="C130" s="636" t="s">
        <v>82</v>
      </c>
      <c r="D130" s="717">
        <v>0.39926983073348821</v>
      </c>
      <c r="E130" s="717">
        <v>0.53770949720670391</v>
      </c>
      <c r="F130" s="717">
        <v>0.43842364532019706</v>
      </c>
      <c r="G130" s="717">
        <v>0.55555555555555558</v>
      </c>
      <c r="H130" s="717">
        <v>0.30704225352112674</v>
      </c>
      <c r="I130" s="717">
        <v>0.37142857142857144</v>
      </c>
      <c r="J130" s="718">
        <v>0.2988505747126437</v>
      </c>
    </row>
    <row r="131" spans="2:10" x14ac:dyDescent="0.25">
      <c r="B131" s="822" t="s">
        <v>771</v>
      </c>
    </row>
    <row r="132" spans="2:10" x14ac:dyDescent="0.25">
      <c r="B132" s="823" t="s">
        <v>1151</v>
      </c>
    </row>
    <row r="133" spans="2:10" x14ac:dyDescent="0.25">
      <c r="B133" s="264"/>
    </row>
    <row r="134" spans="2:10" ht="18" x14ac:dyDescent="0.25">
      <c r="B134" s="261" t="s">
        <v>912</v>
      </c>
    </row>
    <row r="135" spans="2:10" ht="51.75" thickBot="1" x14ac:dyDescent="0.3">
      <c r="B135" s="592"/>
      <c r="C135" s="748" t="s">
        <v>1014</v>
      </c>
      <c r="D135" s="748" t="s">
        <v>1015</v>
      </c>
      <c r="E135" s="748" t="s">
        <v>1016</v>
      </c>
      <c r="F135" s="592" t="s">
        <v>66</v>
      </c>
      <c r="G135" s="592" t="s">
        <v>77</v>
      </c>
      <c r="H135" s="592" t="s">
        <v>75</v>
      </c>
      <c r="I135" s="595" t="s">
        <v>78</v>
      </c>
    </row>
    <row r="136" spans="2:10" ht="16.5" customHeight="1" x14ac:dyDescent="0.25">
      <c r="B136" s="167">
        <v>2011</v>
      </c>
      <c r="C136" s="160">
        <v>242.20000000000002</v>
      </c>
      <c r="D136" s="160">
        <v>818.7</v>
      </c>
      <c r="E136" s="160">
        <v>16.8</v>
      </c>
      <c r="F136" s="160" t="s">
        <v>76</v>
      </c>
      <c r="G136" s="160" t="s">
        <v>76</v>
      </c>
      <c r="H136" s="160" t="s">
        <v>76</v>
      </c>
      <c r="I136" s="305"/>
    </row>
    <row r="137" spans="2:10" ht="26.25" thickBot="1" x14ac:dyDescent="0.3">
      <c r="B137" s="638" t="s">
        <v>622</v>
      </c>
      <c r="C137" s="630"/>
      <c r="D137" s="630"/>
      <c r="E137" s="630"/>
      <c r="F137" s="630"/>
      <c r="G137" s="630"/>
      <c r="H137" s="630"/>
      <c r="I137" s="631"/>
    </row>
    <row r="138" spans="2:10" ht="15" customHeight="1" x14ac:dyDescent="0.25">
      <c r="B138" s="167">
        <v>2012</v>
      </c>
      <c r="C138" s="160">
        <v>244.29999999999998</v>
      </c>
      <c r="D138" s="160">
        <v>854.02</v>
      </c>
      <c r="E138" s="160">
        <v>15.2</v>
      </c>
      <c r="F138" s="160" t="s">
        <v>76</v>
      </c>
      <c r="G138" s="160" t="s">
        <v>76</v>
      </c>
      <c r="H138" s="160" t="s">
        <v>76</v>
      </c>
      <c r="I138" s="305"/>
    </row>
    <row r="139" spans="2:10" ht="26.25" thickBot="1" x14ac:dyDescent="0.3">
      <c r="B139" s="638" t="s">
        <v>622</v>
      </c>
      <c r="C139" s="630">
        <f t="shared" ref="C139:H139" si="12">IFERROR((C138-C136)/ABS(C136), "")</f>
        <v>8.6705202312137315E-3</v>
      </c>
      <c r="D139" s="630">
        <f t="shared" si="12"/>
        <v>4.3141565897153941E-2</v>
      </c>
      <c r="E139" s="630">
        <f t="shared" si="12"/>
        <v>-9.5238095238095316E-2</v>
      </c>
      <c r="F139" s="630" t="str">
        <f t="shared" si="12"/>
        <v/>
      </c>
      <c r="G139" s="630" t="str">
        <f t="shared" si="12"/>
        <v/>
      </c>
      <c r="H139" s="630" t="str">
        <f t="shared" si="12"/>
        <v/>
      </c>
      <c r="I139" s="631"/>
    </row>
    <row r="140" spans="2:10" ht="15" customHeight="1" x14ac:dyDescent="0.25">
      <c r="B140" s="167">
        <v>2013</v>
      </c>
      <c r="C140" s="160">
        <v>253.70000000000002</v>
      </c>
      <c r="D140" s="160">
        <v>904.99999999999989</v>
      </c>
      <c r="E140" s="160">
        <v>18.2</v>
      </c>
      <c r="F140" s="160" t="s">
        <v>94</v>
      </c>
      <c r="G140" s="160" t="s">
        <v>76</v>
      </c>
      <c r="H140" s="160" t="s">
        <v>76</v>
      </c>
      <c r="I140" s="305"/>
    </row>
    <row r="141" spans="2:10" ht="26.25" thickBot="1" x14ac:dyDescent="0.3">
      <c r="B141" s="638" t="s">
        <v>622</v>
      </c>
      <c r="C141" s="630">
        <f t="shared" ref="C141:H141" si="13">IFERROR((C140-C138)/ABS(C138), "")</f>
        <v>3.8477282030290771E-2</v>
      </c>
      <c r="D141" s="630">
        <f t="shared" si="13"/>
        <v>5.969415236177128E-2</v>
      </c>
      <c r="E141" s="630">
        <f t="shared" si="13"/>
        <v>0.19736842105263158</v>
      </c>
      <c r="F141" s="630" t="str">
        <f t="shared" si="13"/>
        <v/>
      </c>
      <c r="G141" s="630" t="str">
        <f t="shared" si="13"/>
        <v/>
      </c>
      <c r="H141" s="630" t="str">
        <f t="shared" si="13"/>
        <v/>
      </c>
      <c r="I141" s="631"/>
    </row>
    <row r="142" spans="2:10" ht="16.5" customHeight="1" x14ac:dyDescent="0.25">
      <c r="B142" s="167">
        <v>2014</v>
      </c>
      <c r="C142" s="160">
        <v>259.2</v>
      </c>
      <c r="D142" s="160">
        <v>908.79999999999984</v>
      </c>
      <c r="E142" s="160">
        <v>18.599999999999998</v>
      </c>
      <c r="F142" s="160" t="s">
        <v>94</v>
      </c>
      <c r="G142" s="160">
        <v>3</v>
      </c>
      <c r="H142" s="160" t="s">
        <v>76</v>
      </c>
      <c r="I142" s="305"/>
    </row>
    <row r="143" spans="2:10" ht="26.25" thickBot="1" x14ac:dyDescent="0.3">
      <c r="B143" s="638" t="s">
        <v>622</v>
      </c>
      <c r="C143" s="630">
        <f t="shared" ref="C143:H143" si="14">IFERROR((C142-C140)/ABS(C140), "")</f>
        <v>2.1679148600709387E-2</v>
      </c>
      <c r="D143" s="630">
        <f t="shared" si="14"/>
        <v>4.1988950276242599E-3</v>
      </c>
      <c r="E143" s="630">
        <f t="shared" si="14"/>
        <v>2.19780219780219E-2</v>
      </c>
      <c r="F143" s="630" t="str">
        <f t="shared" si="14"/>
        <v/>
      </c>
      <c r="G143" s="630" t="str">
        <f t="shared" si="14"/>
        <v/>
      </c>
      <c r="H143" s="630" t="str">
        <f t="shared" si="14"/>
        <v/>
      </c>
      <c r="I143" s="631"/>
    </row>
    <row r="144" spans="2:10" ht="16.5" customHeight="1" x14ac:dyDescent="0.25">
      <c r="B144" s="167">
        <v>2015</v>
      </c>
      <c r="C144" s="160">
        <v>270.79000000000019</v>
      </c>
      <c r="D144" s="160">
        <v>919.20000000000016</v>
      </c>
      <c r="E144" s="160">
        <v>20.079999999999998</v>
      </c>
      <c r="F144" s="160" t="s">
        <v>94</v>
      </c>
      <c r="G144" s="160">
        <v>4.6000000000000005</v>
      </c>
      <c r="H144" s="160" t="s">
        <v>76</v>
      </c>
      <c r="I144" s="305"/>
    </row>
    <row r="145" spans="2:12" ht="26.25" thickBot="1" x14ac:dyDescent="0.3">
      <c r="B145" s="638" t="s">
        <v>622</v>
      </c>
      <c r="C145" s="630">
        <f t="shared" ref="C145:H145" si="15">IFERROR((C144-C142)/ABS(C142), "")</f>
        <v>4.4714506172840292E-2</v>
      </c>
      <c r="D145" s="630">
        <f t="shared" si="15"/>
        <v>1.1443661971831338E-2</v>
      </c>
      <c r="E145" s="630">
        <f t="shared" si="15"/>
        <v>7.9569892473118312E-2</v>
      </c>
      <c r="F145" s="630" t="str">
        <f t="shared" si="15"/>
        <v/>
      </c>
      <c r="G145" s="630">
        <f t="shared" si="15"/>
        <v>0.53333333333333355</v>
      </c>
      <c r="H145" s="630" t="str">
        <f t="shared" si="15"/>
        <v/>
      </c>
      <c r="I145" s="631"/>
    </row>
    <row r="146" spans="2:12" ht="15.75" customHeight="1" x14ac:dyDescent="0.25">
      <c r="B146" s="167">
        <v>2016</v>
      </c>
      <c r="C146" s="160">
        <v>289.95000000000005</v>
      </c>
      <c r="D146" s="160">
        <v>952.226</v>
      </c>
      <c r="E146" s="160">
        <v>36.880000000000003</v>
      </c>
      <c r="F146" s="160" t="s">
        <v>94</v>
      </c>
      <c r="G146" s="160">
        <v>7.620000000000001</v>
      </c>
      <c r="H146" s="160" t="s">
        <v>76</v>
      </c>
      <c r="I146" s="305"/>
    </row>
    <row r="147" spans="2:12" ht="26.25" thickBot="1" x14ac:dyDescent="0.3">
      <c r="B147" s="638" t="s">
        <v>622</v>
      </c>
      <c r="C147" s="630">
        <f t="shared" ref="C147:H147" si="16">IFERROR((C146-C144)/ABS(C144), "")</f>
        <v>7.075593633442831E-2</v>
      </c>
      <c r="D147" s="630">
        <f t="shared" si="16"/>
        <v>3.5929068755439331E-2</v>
      </c>
      <c r="E147" s="630">
        <f t="shared" si="16"/>
        <v>0.83665338645418352</v>
      </c>
      <c r="F147" s="630" t="str">
        <f t="shared" si="16"/>
        <v/>
      </c>
      <c r="G147" s="630">
        <f t="shared" si="16"/>
        <v>0.65652173913043477</v>
      </c>
      <c r="H147" s="630" t="str">
        <f t="shared" si="16"/>
        <v/>
      </c>
      <c r="I147" s="631"/>
    </row>
    <row r="148" spans="2:12" ht="15.75" customHeight="1" x14ac:dyDescent="0.25">
      <c r="B148" s="167">
        <v>2017</v>
      </c>
      <c r="C148" s="160">
        <v>312.67</v>
      </c>
      <c r="D148" s="160">
        <v>982.80000000000018</v>
      </c>
      <c r="E148" s="160">
        <v>45.730000000000004</v>
      </c>
      <c r="F148" s="160" t="s">
        <v>94</v>
      </c>
      <c r="G148" s="160">
        <v>15.535</v>
      </c>
      <c r="H148" s="160" t="s">
        <v>76</v>
      </c>
      <c r="I148" s="305"/>
    </row>
    <row r="149" spans="2:12" ht="26.25" thickBot="1" x14ac:dyDescent="0.3">
      <c r="B149" s="638" t="s">
        <v>622</v>
      </c>
      <c r="C149" s="630">
        <f t="shared" ref="C149:H149" si="17">IFERROR((C148-C146)/ABS(C146), "")</f>
        <v>7.8358337644421336E-2</v>
      </c>
      <c r="D149" s="630">
        <f t="shared" si="17"/>
        <v>3.210792395922836E-2</v>
      </c>
      <c r="E149" s="630">
        <f t="shared" si="17"/>
        <v>0.23996746203904556</v>
      </c>
      <c r="F149" s="630" t="str">
        <f t="shared" si="17"/>
        <v/>
      </c>
      <c r="G149" s="630">
        <f t="shared" si="17"/>
        <v>1.0387139107611547</v>
      </c>
      <c r="H149" s="630" t="str">
        <f t="shared" si="17"/>
        <v/>
      </c>
      <c r="I149" s="631"/>
      <c r="L149" s="268"/>
    </row>
    <row r="150" spans="2:12" ht="17.25" customHeight="1" x14ac:dyDescent="0.25">
      <c r="B150" s="167">
        <v>2018</v>
      </c>
      <c r="C150" s="160">
        <v>323.41000000000008</v>
      </c>
      <c r="D150" s="160">
        <v>1006.2450000000002</v>
      </c>
      <c r="E150" s="160">
        <v>42.034999999999997</v>
      </c>
      <c r="F150" s="160" t="s">
        <v>94</v>
      </c>
      <c r="G150" s="160">
        <v>29.185000000000002</v>
      </c>
      <c r="H150" s="160" t="s">
        <v>76</v>
      </c>
      <c r="I150" s="305">
        <v>28.12</v>
      </c>
    </row>
    <row r="151" spans="2:12" ht="26.25" thickBot="1" x14ac:dyDescent="0.3">
      <c r="B151" s="638" t="s">
        <v>622</v>
      </c>
      <c r="C151" s="630">
        <f t="shared" ref="C151:I151" si="18">IFERROR((C150-C148)/ABS(C148), "")</f>
        <v>3.4349313973198792E-2</v>
      </c>
      <c r="D151" s="630">
        <f t="shared" si="18"/>
        <v>2.3855311355311402E-2</v>
      </c>
      <c r="E151" s="630">
        <f t="shared" si="18"/>
        <v>-8.0800349879728992E-2</v>
      </c>
      <c r="F151" s="630" t="str">
        <f t="shared" si="18"/>
        <v/>
      </c>
      <c r="G151" s="630">
        <f t="shared" si="18"/>
        <v>0.87866108786610897</v>
      </c>
      <c r="H151" s="630" t="str">
        <f t="shared" si="18"/>
        <v/>
      </c>
      <c r="I151" s="631" t="str">
        <f t="shared" si="18"/>
        <v/>
      </c>
    </row>
    <row r="152" spans="2:12" ht="16.5" customHeight="1" x14ac:dyDescent="0.25">
      <c r="B152" s="167">
        <v>2019</v>
      </c>
      <c r="C152" s="160">
        <v>341.17</v>
      </c>
      <c r="D152" s="160">
        <v>1059.58</v>
      </c>
      <c r="E152" s="160">
        <v>58.689</v>
      </c>
      <c r="F152" s="160" t="s">
        <v>94</v>
      </c>
      <c r="G152" s="160">
        <v>19.14</v>
      </c>
      <c r="H152" s="160">
        <v>7.5</v>
      </c>
      <c r="I152" s="305">
        <v>35.160000000000004</v>
      </c>
    </row>
    <row r="153" spans="2:12" ht="26.25" thickBot="1" x14ac:dyDescent="0.3">
      <c r="B153" s="638" t="s">
        <v>622</v>
      </c>
      <c r="C153" s="630">
        <f t="shared" ref="C153:I153" si="19">IFERROR((C152-C150)/ABS(C150), "")</f>
        <v>5.4914814013171914E-2</v>
      </c>
      <c r="D153" s="630">
        <f t="shared" si="19"/>
        <v>5.3003990081937978E-2</v>
      </c>
      <c r="E153" s="630">
        <f t="shared" si="19"/>
        <v>0.39619364815035102</v>
      </c>
      <c r="F153" s="630" t="str">
        <f t="shared" si="19"/>
        <v/>
      </c>
      <c r="G153" s="630">
        <f t="shared" si="19"/>
        <v>-0.34418365598766493</v>
      </c>
      <c r="H153" s="630" t="str">
        <f t="shared" si="19"/>
        <v/>
      </c>
      <c r="I153" s="631">
        <f t="shared" si="19"/>
        <v>0.25035561877667151</v>
      </c>
    </row>
    <row r="154" spans="2:12" ht="15.75" customHeight="1" x14ac:dyDescent="0.25">
      <c r="B154" s="167">
        <v>2020</v>
      </c>
      <c r="C154" s="160">
        <v>343.9</v>
      </c>
      <c r="D154" s="160">
        <v>1050.4200000000003</v>
      </c>
      <c r="E154" s="160">
        <v>56.356999999999999</v>
      </c>
      <c r="F154" s="160" t="s">
        <v>94</v>
      </c>
      <c r="G154" s="160">
        <v>17.62</v>
      </c>
      <c r="H154" s="160">
        <v>9.25</v>
      </c>
      <c r="I154" s="305">
        <v>46.609999999999992</v>
      </c>
    </row>
    <row r="155" spans="2:12" ht="26.25" thickBot="1" x14ac:dyDescent="0.3">
      <c r="B155" s="638" t="s">
        <v>622</v>
      </c>
      <c r="C155" s="630">
        <f t="shared" ref="C155:I155" si="20">IFERROR((C154-C152)/ABS(C152), "")</f>
        <v>8.0018758976462215E-3</v>
      </c>
      <c r="D155" s="630">
        <f t="shared" si="20"/>
        <v>-8.6449347854806891E-3</v>
      </c>
      <c r="E155" s="630">
        <f t="shared" si="20"/>
        <v>-3.9734873656051405E-2</v>
      </c>
      <c r="F155" s="630" t="str">
        <f t="shared" si="20"/>
        <v/>
      </c>
      <c r="G155" s="630">
        <f t="shared" si="20"/>
        <v>-7.9414838035527666E-2</v>
      </c>
      <c r="H155" s="630">
        <f t="shared" si="20"/>
        <v>0.23333333333333334</v>
      </c>
      <c r="I155" s="631">
        <f t="shared" si="20"/>
        <v>0.32565415244596096</v>
      </c>
    </row>
    <row r="156" spans="2:12" ht="16.5" customHeight="1" x14ac:dyDescent="0.25">
      <c r="B156" s="167">
        <v>2021</v>
      </c>
      <c r="C156" s="160">
        <v>351.13999999999993</v>
      </c>
      <c r="D156" s="160">
        <v>1025.5050000000003</v>
      </c>
      <c r="E156" s="160">
        <v>20.335000000000001</v>
      </c>
      <c r="F156" s="160" t="s">
        <v>94</v>
      </c>
      <c r="G156" s="160">
        <v>15.770000000000001</v>
      </c>
      <c r="H156" s="160">
        <v>9.75</v>
      </c>
      <c r="I156" s="305">
        <v>92</v>
      </c>
    </row>
    <row r="157" spans="2:12" ht="26.25" thickBot="1" x14ac:dyDescent="0.3">
      <c r="B157" s="638" t="s">
        <v>622</v>
      </c>
      <c r="C157" s="630">
        <f t="shared" ref="C157:I157" si="21">IFERROR((C156-C154)/ABS(C154), "")</f>
        <v>2.1052631578947233E-2</v>
      </c>
      <c r="D157" s="630">
        <f t="shared" si="21"/>
        <v>-2.3719083795053365E-2</v>
      </c>
      <c r="E157" s="630">
        <f t="shared" si="21"/>
        <v>-0.63917525773195871</v>
      </c>
      <c r="F157" s="630" t="str">
        <f t="shared" si="21"/>
        <v/>
      </c>
      <c r="G157" s="630">
        <f t="shared" si="21"/>
        <v>-0.10499432463110099</v>
      </c>
      <c r="H157" s="630">
        <f t="shared" si="21"/>
        <v>5.4054054054054057E-2</v>
      </c>
      <c r="I157" s="631">
        <f t="shared" si="21"/>
        <v>0.97382535936494352</v>
      </c>
    </row>
    <row r="158" spans="2:12" ht="18" customHeight="1" x14ac:dyDescent="0.25">
      <c r="B158" s="167">
        <v>2022</v>
      </c>
      <c r="C158" s="160">
        <v>354.99</v>
      </c>
      <c r="D158" s="160">
        <v>1082.1499999999999</v>
      </c>
      <c r="E158" s="160">
        <v>21.3</v>
      </c>
      <c r="F158" s="160" t="s">
        <v>94</v>
      </c>
      <c r="G158" s="160">
        <v>18.64</v>
      </c>
      <c r="H158" s="160">
        <v>10.75</v>
      </c>
      <c r="I158" s="305">
        <v>54</v>
      </c>
    </row>
    <row r="159" spans="2:12" ht="26.25" thickBot="1" x14ac:dyDescent="0.3">
      <c r="B159" s="638" t="s">
        <v>622</v>
      </c>
      <c r="C159" s="630">
        <f t="shared" ref="C159:I159" si="22">IFERROR((C158-C156)/ABS(C156), "")</f>
        <v>1.0964287748476621E-2</v>
      </c>
      <c r="D159" s="630">
        <f t="shared" si="22"/>
        <v>5.5236200701117504E-2</v>
      </c>
      <c r="E159" s="630">
        <f t="shared" si="22"/>
        <v>4.7455126628964832E-2</v>
      </c>
      <c r="F159" s="630" t="str">
        <f t="shared" si="22"/>
        <v/>
      </c>
      <c r="G159" s="630">
        <f t="shared" si="22"/>
        <v>0.18199112238427387</v>
      </c>
      <c r="H159" s="630">
        <f t="shared" si="22"/>
        <v>0.10256410256410256</v>
      </c>
      <c r="I159" s="631">
        <f t="shared" si="22"/>
        <v>-0.41304347826086957</v>
      </c>
    </row>
    <row r="160" spans="2:12" ht="15.75" customHeight="1" x14ac:dyDescent="0.25">
      <c r="B160" s="167">
        <v>2023</v>
      </c>
      <c r="C160" s="160">
        <v>373.18588378378382</v>
      </c>
      <c r="D160" s="160">
        <v>1132.6156486486484</v>
      </c>
      <c r="E160" s="160">
        <v>17.962499999999995</v>
      </c>
      <c r="F160" s="160" t="s">
        <v>94</v>
      </c>
      <c r="G160" s="160">
        <v>11.2545</v>
      </c>
      <c r="H160" s="160">
        <v>9.25</v>
      </c>
      <c r="I160" s="305">
        <v>80.2517</v>
      </c>
    </row>
    <row r="161" spans="2:11" ht="26.25" thickBot="1" x14ac:dyDescent="0.3">
      <c r="B161" s="638" t="s">
        <v>622</v>
      </c>
      <c r="C161" s="630">
        <f t="shared" ref="C161:I163" si="23">IFERROR((C160-C158)/ABS(C158), "")</f>
        <v>5.1257454530504558E-2</v>
      </c>
      <c r="D161" s="630">
        <f t="shared" si="23"/>
        <v>4.6634615024394532E-2</v>
      </c>
      <c r="E161" s="630">
        <f t="shared" si="23"/>
        <v>-0.15669014084507069</v>
      </c>
      <c r="F161" s="630" t="str">
        <f t="shared" si="23"/>
        <v/>
      </c>
      <c r="G161" s="630">
        <f t="shared" si="23"/>
        <v>-0.39621781115879828</v>
      </c>
      <c r="H161" s="630">
        <f t="shared" si="23"/>
        <v>-0.13953488372093023</v>
      </c>
      <c r="I161" s="631">
        <f t="shared" si="23"/>
        <v>0.48614259259259257</v>
      </c>
    </row>
    <row r="162" spans="2:11" ht="14.25" customHeight="1" x14ac:dyDescent="0.25">
      <c r="B162" s="167">
        <v>2024</v>
      </c>
      <c r="C162" s="160">
        <v>375.82216216216216</v>
      </c>
      <c r="D162" s="160">
        <v>1138.83</v>
      </c>
      <c r="E162" s="160">
        <v>21.580000000000002</v>
      </c>
      <c r="F162" s="160" t="s">
        <v>94</v>
      </c>
      <c r="G162" s="160">
        <v>9.5244999999999997</v>
      </c>
      <c r="H162" s="160">
        <v>9.75</v>
      </c>
      <c r="I162" s="305">
        <v>20.291999999999998</v>
      </c>
    </row>
    <row r="163" spans="2:11" ht="25.5" x14ac:dyDescent="0.25">
      <c r="B163" s="632" t="s">
        <v>622</v>
      </c>
      <c r="C163" s="633">
        <f t="shared" si="23"/>
        <v>7.0642499969418475E-3</v>
      </c>
      <c r="D163" s="633">
        <f t="shared" si="23"/>
        <v>5.486725667940417E-3</v>
      </c>
      <c r="E163" s="633">
        <f t="shared" si="23"/>
        <v>0.20139178844815631</v>
      </c>
      <c r="F163" s="633" t="str">
        <f t="shared" si="23"/>
        <v/>
      </c>
      <c r="G163" s="633">
        <f t="shared" si="23"/>
        <v>-0.15371629126127331</v>
      </c>
      <c r="H163" s="633">
        <f t="shared" si="23"/>
        <v>5.4054054054054057E-2</v>
      </c>
      <c r="I163" s="634">
        <f t="shared" si="23"/>
        <v>-0.74714554333428451</v>
      </c>
    </row>
    <row r="164" spans="2:11" x14ac:dyDescent="0.25">
      <c r="B164" s="822" t="s">
        <v>771</v>
      </c>
    </row>
    <row r="165" spans="2:11" x14ac:dyDescent="0.25">
      <c r="B165" s="823" t="s">
        <v>1151</v>
      </c>
    </row>
    <row r="166" spans="2:11" x14ac:dyDescent="0.25">
      <c r="B166" s="264"/>
    </row>
    <row r="167" spans="2:11" x14ac:dyDescent="0.25">
      <c r="B167" s="719" t="s">
        <v>913</v>
      </c>
    </row>
    <row r="168" spans="2:11" ht="51.75" thickBot="1" x14ac:dyDescent="0.3">
      <c r="B168" s="592"/>
      <c r="C168" s="592" t="s">
        <v>72</v>
      </c>
      <c r="D168" s="592" t="s">
        <v>73</v>
      </c>
      <c r="E168" s="592" t="s">
        <v>74</v>
      </c>
      <c r="F168" s="592" t="s">
        <v>66</v>
      </c>
      <c r="G168" s="592" t="s">
        <v>77</v>
      </c>
      <c r="H168" s="592" t="s">
        <v>75</v>
      </c>
      <c r="I168" s="595" t="s">
        <v>78</v>
      </c>
    </row>
    <row r="169" spans="2:11" ht="16.5" thickBot="1" x14ac:dyDescent="0.3">
      <c r="B169" s="594" t="s">
        <v>5</v>
      </c>
      <c r="C169" s="715">
        <v>0.93866780003768313</v>
      </c>
      <c r="D169" s="715">
        <v>0.87273956604585412</v>
      </c>
      <c r="E169" s="715">
        <v>0.98146431881371643</v>
      </c>
      <c r="F169" s="715" t="s">
        <v>94</v>
      </c>
      <c r="G169" s="715">
        <v>0.91810593731954437</v>
      </c>
      <c r="H169" s="715">
        <v>0.89743589743589747</v>
      </c>
      <c r="I169" s="716">
        <v>1</v>
      </c>
      <c r="K169" s="275"/>
    </row>
    <row r="170" spans="2:11" x14ac:dyDescent="0.25">
      <c r="B170" s="593" t="s">
        <v>6</v>
      </c>
      <c r="C170" s="717">
        <v>6.1332199962316827E-2</v>
      </c>
      <c r="D170" s="717">
        <v>0.12726043395414594</v>
      </c>
      <c r="E170" s="717">
        <v>1.8535681186283598E-2</v>
      </c>
      <c r="F170" s="717" t="s">
        <v>94</v>
      </c>
      <c r="G170" s="717">
        <v>8.1894062680455695E-2</v>
      </c>
      <c r="H170" s="717">
        <v>0.10256410256410257</v>
      </c>
      <c r="I170" s="718">
        <v>0</v>
      </c>
    </row>
    <row r="171" spans="2:11" x14ac:dyDescent="0.25">
      <c r="B171" s="822" t="s">
        <v>71</v>
      </c>
    </row>
    <row r="172" spans="2:11" x14ac:dyDescent="0.25">
      <c r="B172" s="264"/>
    </row>
    <row r="173" spans="2:11" x14ac:dyDescent="0.25">
      <c r="B173" s="261" t="s">
        <v>914</v>
      </c>
    </row>
    <row r="174" spans="2:11" ht="51.75" thickBot="1" x14ac:dyDescent="0.3">
      <c r="B174" s="592"/>
      <c r="C174" s="748" t="s">
        <v>1014</v>
      </c>
      <c r="D174" s="748" t="s">
        <v>1015</v>
      </c>
      <c r="E174" s="748" t="s">
        <v>1016</v>
      </c>
      <c r="F174" s="592" t="s">
        <v>66</v>
      </c>
      <c r="G174" s="592" t="s">
        <v>77</v>
      </c>
      <c r="H174" s="592" t="s">
        <v>75</v>
      </c>
      <c r="I174" s="595" t="s">
        <v>78</v>
      </c>
    </row>
    <row r="175" spans="2:11" ht="15" customHeight="1" x14ac:dyDescent="0.25">
      <c r="B175" s="167">
        <v>2011</v>
      </c>
      <c r="C175" s="146">
        <v>6726803</v>
      </c>
      <c r="D175" s="146">
        <v>50603642</v>
      </c>
      <c r="E175" s="146">
        <v>361035</v>
      </c>
      <c r="F175" s="146" t="s">
        <v>76</v>
      </c>
      <c r="G175" s="146" t="s">
        <v>76</v>
      </c>
      <c r="H175" s="146" t="s">
        <v>76</v>
      </c>
      <c r="I175" s="299"/>
    </row>
    <row r="176" spans="2:11" ht="26.25" thickBot="1" x14ac:dyDescent="0.3">
      <c r="B176" s="638" t="s">
        <v>622</v>
      </c>
      <c r="C176" s="630"/>
      <c r="D176" s="630"/>
      <c r="E176" s="630"/>
      <c r="F176" s="630"/>
      <c r="G176" s="630"/>
      <c r="H176" s="630"/>
      <c r="I176" s="631"/>
    </row>
    <row r="177" spans="2:9" ht="17.25" customHeight="1" x14ac:dyDescent="0.25">
      <c r="B177" s="167">
        <v>2012</v>
      </c>
      <c r="C177" s="146">
        <v>6616492</v>
      </c>
      <c r="D177" s="146">
        <v>55403662</v>
      </c>
      <c r="E177" s="146">
        <v>293775</v>
      </c>
      <c r="F177" s="146" t="s">
        <v>76</v>
      </c>
      <c r="G177" s="146" t="s">
        <v>76</v>
      </c>
      <c r="H177" s="146" t="s">
        <v>76</v>
      </c>
      <c r="I177" s="299"/>
    </row>
    <row r="178" spans="2:9" ht="26.25" thickBot="1" x14ac:dyDescent="0.3">
      <c r="B178" s="638" t="s">
        <v>622</v>
      </c>
      <c r="C178" s="630">
        <f t="shared" ref="C178:H178" si="24">IFERROR((C177-C175)/ABS(C175), "")</f>
        <v>-1.6398726111051566E-2</v>
      </c>
      <c r="D178" s="630">
        <f t="shared" si="24"/>
        <v>9.4855228009082818E-2</v>
      </c>
      <c r="E178" s="630">
        <f t="shared" si="24"/>
        <v>-0.18629772736715278</v>
      </c>
      <c r="F178" s="630" t="str">
        <f t="shared" si="24"/>
        <v/>
      </c>
      <c r="G178" s="630" t="str">
        <f t="shared" si="24"/>
        <v/>
      </c>
      <c r="H178" s="630" t="str">
        <f t="shared" si="24"/>
        <v/>
      </c>
      <c r="I178" s="631"/>
    </row>
    <row r="179" spans="2:9" ht="18" customHeight="1" x14ac:dyDescent="0.25">
      <c r="B179" s="167">
        <v>2013</v>
      </c>
      <c r="C179" s="146">
        <v>7580242</v>
      </c>
      <c r="D179" s="146">
        <v>63010001</v>
      </c>
      <c r="E179" s="146">
        <v>379092</v>
      </c>
      <c r="F179" s="146">
        <v>49650</v>
      </c>
      <c r="G179" s="146" t="s">
        <v>76</v>
      </c>
      <c r="H179" s="146" t="s">
        <v>76</v>
      </c>
      <c r="I179" s="299"/>
    </row>
    <row r="180" spans="2:9" ht="26.25" thickBot="1" x14ac:dyDescent="0.3">
      <c r="B180" s="638" t="s">
        <v>622</v>
      </c>
      <c r="C180" s="630">
        <f t="shared" ref="C180:H180" si="25">IFERROR((C179-C177)/ABS(C177), "")</f>
        <v>0.14565875693645514</v>
      </c>
      <c r="D180" s="630">
        <f t="shared" si="25"/>
        <v>0.13728946292394897</v>
      </c>
      <c r="E180" s="630">
        <f t="shared" si="25"/>
        <v>0.29041613479703854</v>
      </c>
      <c r="F180" s="630" t="str">
        <f t="shared" si="25"/>
        <v/>
      </c>
      <c r="G180" s="630" t="str">
        <f t="shared" si="25"/>
        <v/>
      </c>
      <c r="H180" s="630" t="str">
        <f t="shared" si="25"/>
        <v/>
      </c>
      <c r="I180" s="631"/>
    </row>
    <row r="181" spans="2:9" ht="18" customHeight="1" x14ac:dyDescent="0.25">
      <c r="B181" s="167">
        <v>2014</v>
      </c>
      <c r="C181" s="146">
        <v>8810349</v>
      </c>
      <c r="D181" s="146">
        <v>65632339</v>
      </c>
      <c r="E181" s="146">
        <v>498442</v>
      </c>
      <c r="F181" s="146">
        <v>200149</v>
      </c>
      <c r="G181" s="146">
        <v>116312</v>
      </c>
      <c r="H181" s="146" t="s">
        <v>76</v>
      </c>
      <c r="I181" s="299"/>
    </row>
    <row r="182" spans="2:9" ht="26.25" thickBot="1" x14ac:dyDescent="0.3">
      <c r="B182" s="638" t="s">
        <v>622</v>
      </c>
      <c r="C182" s="630">
        <f t="shared" ref="C182:H182" si="26">IFERROR((C181-C179)/ABS(C179), "")</f>
        <v>0.16227806447340334</v>
      </c>
      <c r="D182" s="630">
        <f t="shared" si="26"/>
        <v>4.1617806036854374E-2</v>
      </c>
      <c r="E182" s="630">
        <f t="shared" si="26"/>
        <v>0.31483122830341975</v>
      </c>
      <c r="F182" s="630">
        <f t="shared" si="26"/>
        <v>3.0311983887210472</v>
      </c>
      <c r="G182" s="630" t="str">
        <f t="shared" si="26"/>
        <v/>
      </c>
      <c r="H182" s="630" t="str">
        <f t="shared" si="26"/>
        <v/>
      </c>
      <c r="I182" s="631"/>
    </row>
    <row r="183" spans="2:9" ht="16.5" customHeight="1" x14ac:dyDescent="0.25">
      <c r="B183" s="167">
        <v>2015</v>
      </c>
      <c r="C183" s="146">
        <v>10113745</v>
      </c>
      <c r="D183" s="146">
        <v>70859321</v>
      </c>
      <c r="E183" s="146">
        <v>556149</v>
      </c>
      <c r="F183" s="146">
        <v>387279</v>
      </c>
      <c r="G183" s="146">
        <v>167552</v>
      </c>
      <c r="H183" s="146" t="s">
        <v>76</v>
      </c>
      <c r="I183" s="299"/>
    </row>
    <row r="184" spans="2:9" ht="26.25" thickBot="1" x14ac:dyDescent="0.3">
      <c r="B184" s="638" t="s">
        <v>622</v>
      </c>
      <c r="C184" s="630">
        <f t="shared" ref="C184:H184" si="27">IFERROR((C183-C181)/ABS(C181), "")</f>
        <v>0.14793920195442881</v>
      </c>
      <c r="D184" s="630">
        <f t="shared" si="27"/>
        <v>7.9640343154614684E-2</v>
      </c>
      <c r="E184" s="630">
        <f t="shared" si="27"/>
        <v>0.11577475413388118</v>
      </c>
      <c r="F184" s="630">
        <f t="shared" si="27"/>
        <v>0.93495345967254395</v>
      </c>
      <c r="G184" s="630">
        <f t="shared" si="27"/>
        <v>0.44053923928743383</v>
      </c>
      <c r="H184" s="630" t="str">
        <f t="shared" si="27"/>
        <v/>
      </c>
      <c r="I184" s="631"/>
    </row>
    <row r="185" spans="2:9" ht="15.75" customHeight="1" x14ac:dyDescent="0.25">
      <c r="B185" s="167">
        <v>2016</v>
      </c>
      <c r="C185" s="146">
        <v>10829277</v>
      </c>
      <c r="D185" s="146">
        <v>73671667</v>
      </c>
      <c r="E185" s="146">
        <v>586018</v>
      </c>
      <c r="F185" s="146">
        <v>574979</v>
      </c>
      <c r="G185" s="146">
        <v>227879</v>
      </c>
      <c r="H185" s="146" t="s">
        <v>76</v>
      </c>
      <c r="I185" s="299"/>
    </row>
    <row r="186" spans="2:9" ht="26.25" thickBot="1" x14ac:dyDescent="0.3">
      <c r="B186" s="638" t="s">
        <v>622</v>
      </c>
      <c r="C186" s="630">
        <f t="shared" ref="C186:H186" si="28">IFERROR((C185-C183)/ABS(C183), "")</f>
        <v>7.0748471510800395E-2</v>
      </c>
      <c r="D186" s="630">
        <f t="shared" si="28"/>
        <v>3.968914689430908E-2</v>
      </c>
      <c r="E186" s="630">
        <f t="shared" si="28"/>
        <v>5.3706830363805386E-2</v>
      </c>
      <c r="F186" s="630">
        <f t="shared" si="28"/>
        <v>0.48466351131871338</v>
      </c>
      <c r="G186" s="630">
        <f t="shared" si="28"/>
        <v>0.36004941749427044</v>
      </c>
      <c r="H186" s="630" t="str">
        <f t="shared" si="28"/>
        <v/>
      </c>
      <c r="I186" s="631"/>
    </row>
    <row r="187" spans="2:9" ht="16.5" customHeight="1" x14ac:dyDescent="0.25">
      <c r="B187" s="167">
        <v>2017</v>
      </c>
      <c r="C187" s="146">
        <v>11654103</v>
      </c>
      <c r="D187" s="146">
        <v>77696817</v>
      </c>
      <c r="E187" s="146">
        <v>569600</v>
      </c>
      <c r="F187" s="146">
        <v>736853</v>
      </c>
      <c r="G187" s="146">
        <v>285981</v>
      </c>
      <c r="H187" s="146" t="s">
        <v>76</v>
      </c>
      <c r="I187" s="299"/>
    </row>
    <row r="188" spans="2:9" ht="26.25" thickBot="1" x14ac:dyDescent="0.3">
      <c r="B188" s="638" t="s">
        <v>622</v>
      </c>
      <c r="C188" s="630">
        <f t="shared" ref="C188:H188" si="29">IFERROR((C187-C185)/ABS(C185), "")</f>
        <v>7.6166303623039652E-2</v>
      </c>
      <c r="D188" s="630">
        <f t="shared" si="29"/>
        <v>5.4636336653003929E-2</v>
      </c>
      <c r="E188" s="630">
        <f t="shared" si="29"/>
        <v>-2.8016204280414594E-2</v>
      </c>
      <c r="F188" s="630">
        <f t="shared" si="29"/>
        <v>0.28153028197551561</v>
      </c>
      <c r="G188" s="630">
        <f t="shared" si="29"/>
        <v>0.25496864564088839</v>
      </c>
      <c r="H188" s="630" t="str">
        <f t="shared" si="29"/>
        <v/>
      </c>
      <c r="I188" s="631"/>
    </row>
    <row r="189" spans="2:9" ht="19.5" customHeight="1" x14ac:dyDescent="0.25">
      <c r="B189" s="167">
        <v>2018</v>
      </c>
      <c r="C189" s="146">
        <v>13307616</v>
      </c>
      <c r="D189" s="146">
        <v>88047407</v>
      </c>
      <c r="E189" s="146">
        <v>759241</v>
      </c>
      <c r="F189" s="146">
        <v>773460</v>
      </c>
      <c r="G189" s="146">
        <v>569804</v>
      </c>
      <c r="H189" s="146" t="s">
        <v>76</v>
      </c>
      <c r="I189" s="299" t="s">
        <v>94</v>
      </c>
    </row>
    <row r="190" spans="2:9" ht="26.25" thickBot="1" x14ac:dyDescent="0.3">
      <c r="B190" s="638" t="s">
        <v>622</v>
      </c>
      <c r="C190" s="630">
        <f t="shared" ref="C190:I190" si="30">IFERROR((C189-C187)/ABS(C187), "")</f>
        <v>0.14188247692679565</v>
      </c>
      <c r="D190" s="630">
        <f t="shared" si="30"/>
        <v>0.13321768380807672</v>
      </c>
      <c r="E190" s="630">
        <f t="shared" si="30"/>
        <v>0.33293714887640452</v>
      </c>
      <c r="F190" s="630">
        <f t="shared" si="30"/>
        <v>4.9680194014274218E-2</v>
      </c>
      <c r="G190" s="630">
        <f t="shared" si="30"/>
        <v>0.99245404414978622</v>
      </c>
      <c r="H190" s="630" t="str">
        <f t="shared" si="30"/>
        <v/>
      </c>
      <c r="I190" s="631" t="str">
        <f t="shared" si="30"/>
        <v/>
      </c>
    </row>
    <row r="191" spans="2:9" ht="15.75" customHeight="1" x14ac:dyDescent="0.25">
      <c r="B191" s="167">
        <v>2019</v>
      </c>
      <c r="C191" s="146">
        <v>15864588</v>
      </c>
      <c r="D191" s="146">
        <v>102335262</v>
      </c>
      <c r="E191" s="146">
        <v>1067999</v>
      </c>
      <c r="F191" s="146">
        <v>784929</v>
      </c>
      <c r="G191" s="146">
        <v>645836</v>
      </c>
      <c r="H191" s="146">
        <v>319451</v>
      </c>
      <c r="I191" s="299">
        <v>251860</v>
      </c>
    </row>
    <row r="192" spans="2:9" ht="26.25" thickBot="1" x14ac:dyDescent="0.3">
      <c r="B192" s="638" t="s">
        <v>622</v>
      </c>
      <c r="C192" s="630">
        <f t="shared" ref="C192:I192" si="31">IFERROR((C191-C189)/ABS(C189), "")</f>
        <v>0.19214350639513494</v>
      </c>
      <c r="D192" s="630">
        <f t="shared" si="31"/>
        <v>0.16227456874454008</v>
      </c>
      <c r="E192" s="630">
        <f t="shared" si="31"/>
        <v>0.40666665788596768</v>
      </c>
      <c r="F192" s="630">
        <f t="shared" si="31"/>
        <v>1.4828174695524009E-2</v>
      </c>
      <c r="G192" s="630">
        <f t="shared" si="31"/>
        <v>0.13343535671915255</v>
      </c>
      <c r="H192" s="630" t="str">
        <f t="shared" si="31"/>
        <v/>
      </c>
      <c r="I192" s="631" t="str">
        <f t="shared" si="31"/>
        <v/>
      </c>
    </row>
    <row r="193" spans="2:9" ht="16.5" customHeight="1" x14ac:dyDescent="0.25">
      <c r="B193" s="167">
        <v>2020</v>
      </c>
      <c r="C193" s="146">
        <v>15589779</v>
      </c>
      <c r="D193" s="146">
        <v>97181926</v>
      </c>
      <c r="E193" s="146">
        <v>752495</v>
      </c>
      <c r="F193" s="146">
        <v>533551</v>
      </c>
      <c r="G193" s="146">
        <v>687245</v>
      </c>
      <c r="H193" s="146">
        <v>417370</v>
      </c>
      <c r="I193" s="299">
        <v>314392</v>
      </c>
    </row>
    <row r="194" spans="2:9" ht="26.25" thickBot="1" x14ac:dyDescent="0.3">
      <c r="B194" s="638" t="s">
        <v>622</v>
      </c>
      <c r="C194" s="630">
        <f t="shared" ref="C194:I194" si="32">IFERROR((C193-C191)/ABS(C191), "")</f>
        <v>-1.7322164307071827E-2</v>
      </c>
      <c r="D194" s="630">
        <f t="shared" si="32"/>
        <v>-5.0357383166713343E-2</v>
      </c>
      <c r="E194" s="630">
        <f t="shared" si="32"/>
        <v>-0.29541600694382675</v>
      </c>
      <c r="F194" s="630">
        <f t="shared" si="32"/>
        <v>-0.32025571739609571</v>
      </c>
      <c r="G194" s="630">
        <f t="shared" si="32"/>
        <v>6.4116896549588437E-2</v>
      </c>
      <c r="H194" s="630">
        <f t="shared" si="32"/>
        <v>0.30652275309828425</v>
      </c>
      <c r="I194" s="631">
        <f t="shared" si="32"/>
        <v>0.24828079091558802</v>
      </c>
    </row>
    <row r="195" spans="2:9" ht="15" customHeight="1" x14ac:dyDescent="0.25">
      <c r="B195" s="167">
        <v>2021</v>
      </c>
      <c r="C195" s="146">
        <v>17099640.710000001</v>
      </c>
      <c r="D195" s="146">
        <v>101355044.84999999</v>
      </c>
      <c r="E195" s="146">
        <v>659062</v>
      </c>
      <c r="F195" s="146">
        <v>871596.75</v>
      </c>
      <c r="G195" s="146">
        <v>657387.31999999995</v>
      </c>
      <c r="H195" s="146">
        <v>424984.63</v>
      </c>
      <c r="I195" s="299">
        <v>371487.99</v>
      </c>
    </row>
    <row r="196" spans="2:9" ht="26.25" thickBot="1" x14ac:dyDescent="0.3">
      <c r="B196" s="638" t="s">
        <v>622</v>
      </c>
      <c r="C196" s="630">
        <f t="shared" ref="C196:I196" si="33">IFERROR((C195-C193)/ABS(C193), "")</f>
        <v>9.6849462073837031E-2</v>
      </c>
      <c r="D196" s="630">
        <f t="shared" si="33"/>
        <v>4.2941306287755547E-2</v>
      </c>
      <c r="E196" s="630">
        <f t="shared" si="33"/>
        <v>-0.12416428016132998</v>
      </c>
      <c r="F196" s="630">
        <f t="shared" si="33"/>
        <v>0.63357720255420757</v>
      </c>
      <c r="G196" s="630">
        <f t="shared" si="33"/>
        <v>-4.344546704595894E-2</v>
      </c>
      <c r="H196" s="630">
        <f t="shared" si="33"/>
        <v>1.8244315595275187E-2</v>
      </c>
      <c r="I196" s="631">
        <f t="shared" si="33"/>
        <v>0.18160764268810908</v>
      </c>
    </row>
    <row r="197" spans="2:9" ht="15.75" customHeight="1" x14ac:dyDescent="0.25">
      <c r="B197" s="167">
        <v>2022</v>
      </c>
      <c r="C197" s="146">
        <v>16923738.460000001</v>
      </c>
      <c r="D197" s="146">
        <v>106197003.95999999</v>
      </c>
      <c r="E197" s="146">
        <v>787423.38</v>
      </c>
      <c r="F197" s="146">
        <v>511371.02</v>
      </c>
      <c r="G197" s="146">
        <v>756557.55</v>
      </c>
      <c r="H197" s="146">
        <v>462948.7</v>
      </c>
      <c r="I197" s="299">
        <v>561430.11</v>
      </c>
    </row>
    <row r="198" spans="2:9" ht="26.25" thickBot="1" x14ac:dyDescent="0.3">
      <c r="B198" s="638" t="s">
        <v>622</v>
      </c>
      <c r="C198" s="630">
        <f t="shared" ref="C198:I198" si="34">IFERROR((C197-C195)/ABS(C195), "")</f>
        <v>-1.0286897425694507E-2</v>
      </c>
      <c r="D198" s="630">
        <f t="shared" si="34"/>
        <v>4.7772255610619464E-2</v>
      </c>
      <c r="E198" s="630">
        <f t="shared" si="34"/>
        <v>0.19476373998197438</v>
      </c>
      <c r="F198" s="630">
        <f t="shared" si="34"/>
        <v>-0.41329402616519623</v>
      </c>
      <c r="G198" s="630">
        <f t="shared" si="34"/>
        <v>0.15085510015617598</v>
      </c>
      <c r="H198" s="630">
        <f t="shared" si="34"/>
        <v>8.9330454139012055E-2</v>
      </c>
      <c r="I198" s="631">
        <f t="shared" si="34"/>
        <v>0.51130083640119828</v>
      </c>
    </row>
    <row r="199" spans="2:9" ht="16.5" customHeight="1" x14ac:dyDescent="0.25">
      <c r="B199" s="167">
        <v>2023</v>
      </c>
      <c r="C199" s="146">
        <v>21337488.5</v>
      </c>
      <c r="D199" s="146">
        <v>127958004.43000001</v>
      </c>
      <c r="E199" s="146">
        <v>1054451.1499999999</v>
      </c>
      <c r="F199" s="146">
        <v>305114.05</v>
      </c>
      <c r="G199" s="146">
        <v>736621.18</v>
      </c>
      <c r="H199" s="146">
        <v>518640.86</v>
      </c>
      <c r="I199" s="299">
        <v>462902.1</v>
      </c>
    </row>
    <row r="200" spans="2:9" ht="26.25" thickBot="1" x14ac:dyDescent="0.3">
      <c r="B200" s="638" t="s">
        <v>622</v>
      </c>
      <c r="C200" s="630">
        <f t="shared" ref="C200:I202" si="35">IFERROR((C199-C197)/ABS(C197), "")</f>
        <v>0.26080230738805676</v>
      </c>
      <c r="D200" s="630">
        <f t="shared" si="35"/>
        <v>0.20491162329020582</v>
      </c>
      <c r="E200" s="630">
        <f t="shared" si="35"/>
        <v>0.33911587689966727</v>
      </c>
      <c r="F200" s="630">
        <f t="shared" si="35"/>
        <v>-0.40334113966802426</v>
      </c>
      <c r="G200" s="630">
        <f t="shared" si="35"/>
        <v>-2.6351425611970951E-2</v>
      </c>
      <c r="H200" s="630">
        <f t="shared" si="35"/>
        <v>0.12029877176456047</v>
      </c>
      <c r="I200" s="631">
        <f t="shared" si="35"/>
        <v>-0.17549470227024341</v>
      </c>
    </row>
    <row r="201" spans="2:9" ht="15" customHeight="1" x14ac:dyDescent="0.25">
      <c r="B201" s="167">
        <v>2024</v>
      </c>
      <c r="C201" s="146">
        <v>22474019.640000001</v>
      </c>
      <c r="D201" s="146">
        <v>140930824.63</v>
      </c>
      <c r="E201" s="146">
        <v>972127.99</v>
      </c>
      <c r="F201" s="146">
        <v>430616.61</v>
      </c>
      <c r="G201" s="146">
        <v>748941.5</v>
      </c>
      <c r="H201" s="146">
        <v>551969.6</v>
      </c>
      <c r="I201" s="299">
        <v>460397.93</v>
      </c>
    </row>
    <row r="202" spans="2:9" ht="25.5" x14ac:dyDescent="0.25">
      <c r="B202" s="632" t="s">
        <v>622</v>
      </c>
      <c r="C202" s="633">
        <f t="shared" si="35"/>
        <v>5.326452267332215E-2</v>
      </c>
      <c r="D202" s="633">
        <f t="shared" si="35"/>
        <v>0.10138342073861294</v>
      </c>
      <c r="E202" s="633">
        <f t="shared" si="35"/>
        <v>-7.8072047244673135E-2</v>
      </c>
      <c r="F202" s="633">
        <f t="shared" si="35"/>
        <v>0.41132999283382721</v>
      </c>
      <c r="G202" s="633">
        <f t="shared" si="35"/>
        <v>1.6725449029309676E-2</v>
      </c>
      <c r="H202" s="633">
        <f t="shared" si="35"/>
        <v>6.4261693534905809E-2</v>
      </c>
      <c r="I202" s="634">
        <f t="shared" si="35"/>
        <v>-5.4097183832174968E-3</v>
      </c>
    </row>
    <row r="203" spans="2:9" x14ac:dyDescent="0.25">
      <c r="B203" s="822" t="s">
        <v>771</v>
      </c>
    </row>
    <row r="204" spans="2:9" x14ac:dyDescent="0.25">
      <c r="B204" s="823" t="s">
        <v>1151</v>
      </c>
    </row>
    <row r="205" spans="2:9" x14ac:dyDescent="0.25">
      <c r="B205" s="264"/>
    </row>
    <row r="206" spans="2:9" x14ac:dyDescent="0.25">
      <c r="B206" s="261" t="s">
        <v>915</v>
      </c>
    </row>
    <row r="207" spans="2:9" ht="51.75" thickBot="1" x14ac:dyDescent="0.3">
      <c r="B207" s="592"/>
      <c r="C207" s="748" t="s">
        <v>1014</v>
      </c>
      <c r="D207" s="748" t="s">
        <v>1015</v>
      </c>
      <c r="E207" s="748" t="s">
        <v>1016</v>
      </c>
      <c r="F207" s="592" t="s">
        <v>66</v>
      </c>
      <c r="G207" s="592" t="s">
        <v>77</v>
      </c>
      <c r="H207" s="592" t="s">
        <v>75</v>
      </c>
      <c r="I207" s="595" t="s">
        <v>78</v>
      </c>
    </row>
    <row r="208" spans="2:9" ht="16.5" customHeight="1" x14ac:dyDescent="0.25">
      <c r="B208" s="167">
        <v>2011</v>
      </c>
      <c r="C208" s="146">
        <v>5308522</v>
      </c>
      <c r="D208" s="146">
        <v>20804218</v>
      </c>
      <c r="E208" s="146">
        <v>361035</v>
      </c>
      <c r="F208" s="146" t="s">
        <v>76</v>
      </c>
      <c r="G208" s="146" t="s">
        <v>76</v>
      </c>
      <c r="H208" s="146" t="s">
        <v>76</v>
      </c>
      <c r="I208" s="299"/>
    </row>
    <row r="209" spans="2:11" ht="26.25" thickBot="1" x14ac:dyDescent="0.3">
      <c r="B209" s="638" t="s">
        <v>622</v>
      </c>
      <c r="C209" s="630"/>
      <c r="D209" s="630"/>
      <c r="E209" s="630"/>
      <c r="F209" s="630"/>
      <c r="G209" s="630"/>
      <c r="H209" s="630"/>
      <c r="I209" s="631"/>
    </row>
    <row r="210" spans="2:11" ht="15" customHeight="1" x14ac:dyDescent="0.25">
      <c r="B210" s="167">
        <v>2012</v>
      </c>
      <c r="C210" s="146">
        <v>5230864</v>
      </c>
      <c r="D210" s="146">
        <v>24453210</v>
      </c>
      <c r="E210" s="146">
        <v>293775</v>
      </c>
      <c r="F210" s="146" t="s">
        <v>76</v>
      </c>
      <c r="G210" s="146" t="s">
        <v>76</v>
      </c>
      <c r="H210" s="146" t="s">
        <v>76</v>
      </c>
      <c r="I210" s="299"/>
    </row>
    <row r="211" spans="2:11" ht="26.25" thickBot="1" x14ac:dyDescent="0.3">
      <c r="B211" s="638" t="s">
        <v>622</v>
      </c>
      <c r="C211" s="630">
        <f t="shared" ref="C211:H211" si="36">IFERROR((C210-C208)/ABS(C208), "")</f>
        <v>-1.4628930613831873E-2</v>
      </c>
      <c r="D211" s="630">
        <f t="shared" si="36"/>
        <v>0.17539673925739482</v>
      </c>
      <c r="E211" s="630">
        <f t="shared" si="36"/>
        <v>-0.18629772736715278</v>
      </c>
      <c r="F211" s="630" t="str">
        <f t="shared" si="36"/>
        <v/>
      </c>
      <c r="G211" s="630" t="str">
        <f t="shared" si="36"/>
        <v/>
      </c>
      <c r="H211" s="630" t="str">
        <f t="shared" si="36"/>
        <v/>
      </c>
      <c r="I211" s="631"/>
    </row>
    <row r="212" spans="2:11" ht="14.25" customHeight="1" x14ac:dyDescent="0.25">
      <c r="B212" s="167">
        <v>2013</v>
      </c>
      <c r="C212" s="146">
        <v>6248844</v>
      </c>
      <c r="D212" s="146">
        <v>27643196</v>
      </c>
      <c r="E212" s="146">
        <v>379092</v>
      </c>
      <c r="F212" s="146">
        <v>49650</v>
      </c>
      <c r="G212" s="146" t="s">
        <v>76</v>
      </c>
      <c r="H212" s="146" t="s">
        <v>76</v>
      </c>
      <c r="I212" s="299"/>
    </row>
    <row r="213" spans="2:11" ht="26.25" thickBot="1" x14ac:dyDescent="0.3">
      <c r="B213" s="638" t="s">
        <v>622</v>
      </c>
      <c r="C213" s="630">
        <f t="shared" ref="C213:H213" si="37">IFERROR((C212-C210)/ABS(C210), "")</f>
        <v>0.19461029764872495</v>
      </c>
      <c r="D213" s="630">
        <f t="shared" si="37"/>
        <v>0.13045264813903779</v>
      </c>
      <c r="E213" s="630">
        <f t="shared" si="37"/>
        <v>0.29041613479703854</v>
      </c>
      <c r="F213" s="630" t="str">
        <f t="shared" si="37"/>
        <v/>
      </c>
      <c r="G213" s="630" t="str">
        <f t="shared" si="37"/>
        <v/>
      </c>
      <c r="H213" s="630" t="str">
        <f t="shared" si="37"/>
        <v/>
      </c>
      <c r="I213" s="631"/>
    </row>
    <row r="214" spans="2:11" ht="15.75" customHeight="1" x14ac:dyDescent="0.25">
      <c r="B214" s="167">
        <v>2014</v>
      </c>
      <c r="C214" s="146">
        <v>7316599</v>
      </c>
      <c r="D214" s="146">
        <v>29650215</v>
      </c>
      <c r="E214" s="146">
        <v>498442</v>
      </c>
      <c r="F214" s="146">
        <v>200149</v>
      </c>
      <c r="G214" s="146">
        <v>116312</v>
      </c>
      <c r="H214" s="146" t="s">
        <v>76</v>
      </c>
      <c r="I214" s="299"/>
    </row>
    <row r="215" spans="2:11" ht="26.25" thickBot="1" x14ac:dyDescent="0.3">
      <c r="B215" s="638" t="s">
        <v>622</v>
      </c>
      <c r="C215" s="630">
        <f t="shared" ref="C215:H215" si="38">IFERROR((C214-C212)/ABS(C212), "")</f>
        <v>0.1708724045599474</v>
      </c>
      <c r="D215" s="630">
        <f t="shared" si="38"/>
        <v>7.2604448487070747E-2</v>
      </c>
      <c r="E215" s="630">
        <f t="shared" si="38"/>
        <v>0.31483122830341975</v>
      </c>
      <c r="F215" s="630">
        <f t="shared" si="38"/>
        <v>3.0311983887210472</v>
      </c>
      <c r="G215" s="630" t="str">
        <f t="shared" si="38"/>
        <v/>
      </c>
      <c r="H215" s="630" t="str">
        <f t="shared" si="38"/>
        <v/>
      </c>
      <c r="I215" s="631"/>
    </row>
    <row r="216" spans="2:11" ht="15.75" customHeight="1" x14ac:dyDescent="0.25">
      <c r="B216" s="167">
        <v>2015</v>
      </c>
      <c r="C216" s="146">
        <v>8665898</v>
      </c>
      <c r="D216" s="146">
        <v>32507523</v>
      </c>
      <c r="E216" s="146">
        <v>556149</v>
      </c>
      <c r="F216" s="146">
        <v>387279</v>
      </c>
      <c r="G216" s="146">
        <v>167552</v>
      </c>
      <c r="H216" s="146" t="s">
        <v>76</v>
      </c>
      <c r="I216" s="299"/>
    </row>
    <row r="217" spans="2:11" ht="26.25" thickBot="1" x14ac:dyDescent="0.3">
      <c r="B217" s="638" t="s">
        <v>622</v>
      </c>
      <c r="C217" s="630">
        <f t="shared" ref="C217:H217" si="39">IFERROR((C216-C214)/ABS(C214), "")</f>
        <v>0.18441614744774176</v>
      </c>
      <c r="D217" s="630">
        <f t="shared" si="39"/>
        <v>9.63671932901667E-2</v>
      </c>
      <c r="E217" s="630">
        <f t="shared" si="39"/>
        <v>0.11577475413388118</v>
      </c>
      <c r="F217" s="630">
        <f t="shared" si="39"/>
        <v>0.93495345967254395</v>
      </c>
      <c r="G217" s="630">
        <f t="shared" si="39"/>
        <v>0.44053923928743383</v>
      </c>
      <c r="H217" s="630" t="str">
        <f t="shared" si="39"/>
        <v/>
      </c>
      <c r="I217" s="631"/>
    </row>
    <row r="218" spans="2:11" ht="15.75" customHeight="1" x14ac:dyDescent="0.25">
      <c r="B218" s="167">
        <v>2016</v>
      </c>
      <c r="C218" s="146">
        <v>9393149</v>
      </c>
      <c r="D218" s="146">
        <v>31877669</v>
      </c>
      <c r="E218" s="146">
        <v>586018</v>
      </c>
      <c r="F218" s="146">
        <v>574979</v>
      </c>
      <c r="G218" s="146">
        <v>227879</v>
      </c>
      <c r="H218" s="146" t="s">
        <v>76</v>
      </c>
      <c r="I218" s="299"/>
    </row>
    <row r="219" spans="2:11" ht="26.25" thickBot="1" x14ac:dyDescent="0.3">
      <c r="B219" s="638" t="s">
        <v>622</v>
      </c>
      <c r="C219" s="630">
        <f t="shared" ref="C219:H219" si="40">IFERROR((C218-C216)/ABS(C216), "")</f>
        <v>8.3921020072011007E-2</v>
      </c>
      <c r="D219" s="630">
        <f t="shared" si="40"/>
        <v>-1.9375638063841408E-2</v>
      </c>
      <c r="E219" s="630">
        <f t="shared" si="40"/>
        <v>5.3706830363805386E-2</v>
      </c>
      <c r="F219" s="630">
        <f t="shared" si="40"/>
        <v>0.48466351131871338</v>
      </c>
      <c r="G219" s="630">
        <f t="shared" si="40"/>
        <v>0.36004941749427044</v>
      </c>
      <c r="H219" s="630" t="str">
        <f t="shared" si="40"/>
        <v/>
      </c>
      <c r="I219" s="631"/>
    </row>
    <row r="220" spans="2:11" ht="15" customHeight="1" x14ac:dyDescent="0.25">
      <c r="B220" s="167">
        <v>2017</v>
      </c>
      <c r="C220" s="146">
        <v>10123207</v>
      </c>
      <c r="D220" s="146">
        <v>35933670</v>
      </c>
      <c r="E220" s="146">
        <v>569600</v>
      </c>
      <c r="F220" s="146">
        <v>736853</v>
      </c>
      <c r="G220" s="146">
        <v>285981</v>
      </c>
      <c r="H220" s="146" t="s">
        <v>76</v>
      </c>
      <c r="I220" s="299"/>
      <c r="K220" s="268"/>
    </row>
    <row r="221" spans="2:11" ht="26.25" thickBot="1" x14ac:dyDescent="0.3">
      <c r="B221" s="638" t="s">
        <v>622</v>
      </c>
      <c r="C221" s="630">
        <f t="shared" ref="C221:H221" si="41">IFERROR((C220-C218)/ABS(C218), "")</f>
        <v>7.7722391074601285E-2</v>
      </c>
      <c r="D221" s="630">
        <f t="shared" si="41"/>
        <v>0.12723643626514849</v>
      </c>
      <c r="E221" s="630">
        <f t="shared" si="41"/>
        <v>-2.8016204280414594E-2</v>
      </c>
      <c r="F221" s="630">
        <f t="shared" si="41"/>
        <v>0.28153028197551561</v>
      </c>
      <c r="G221" s="630">
        <f t="shared" si="41"/>
        <v>0.25496864564088839</v>
      </c>
      <c r="H221" s="630" t="str">
        <f t="shared" si="41"/>
        <v/>
      </c>
      <c r="I221" s="631"/>
    </row>
    <row r="222" spans="2:11" ht="14.25" customHeight="1" x14ac:dyDescent="0.25">
      <c r="B222" s="167">
        <v>2018</v>
      </c>
      <c r="C222" s="146">
        <v>11717569</v>
      </c>
      <c r="D222" s="146">
        <v>42581503</v>
      </c>
      <c r="E222" s="146">
        <v>759241</v>
      </c>
      <c r="F222" s="146">
        <v>773460</v>
      </c>
      <c r="G222" s="146">
        <v>569804</v>
      </c>
      <c r="H222" s="146" t="s">
        <v>76</v>
      </c>
      <c r="I222" s="299" t="s">
        <v>94</v>
      </c>
    </row>
    <row r="223" spans="2:11" ht="26.25" thickBot="1" x14ac:dyDescent="0.3">
      <c r="B223" s="638" t="s">
        <v>622</v>
      </c>
      <c r="C223" s="630">
        <f t="shared" ref="C223:I223" si="42">IFERROR((C222-C220)/ABS(C220), "")</f>
        <v>0.15749574220896601</v>
      </c>
      <c r="D223" s="630">
        <f t="shared" si="42"/>
        <v>0.18500289561294464</v>
      </c>
      <c r="E223" s="630">
        <f t="shared" si="42"/>
        <v>0.33293714887640452</v>
      </c>
      <c r="F223" s="630">
        <f t="shared" si="42"/>
        <v>4.9680194014274218E-2</v>
      </c>
      <c r="G223" s="630">
        <f t="shared" si="42"/>
        <v>0.99245404414978622</v>
      </c>
      <c r="H223" s="630" t="str">
        <f t="shared" si="42"/>
        <v/>
      </c>
      <c r="I223" s="631" t="str">
        <f t="shared" si="42"/>
        <v/>
      </c>
    </row>
    <row r="224" spans="2:11" ht="15" customHeight="1" x14ac:dyDescent="0.25">
      <c r="B224" s="167">
        <v>2019</v>
      </c>
      <c r="C224" s="146">
        <v>14286927</v>
      </c>
      <c r="D224" s="146">
        <v>53595858</v>
      </c>
      <c r="E224" s="146">
        <v>1067999</v>
      </c>
      <c r="F224" s="146">
        <v>784929</v>
      </c>
      <c r="G224" s="146">
        <v>645836</v>
      </c>
      <c r="H224" s="146">
        <v>319451</v>
      </c>
      <c r="I224" s="299">
        <v>251860</v>
      </c>
    </row>
    <row r="225" spans="2:10" ht="26.25" thickBot="1" x14ac:dyDescent="0.3">
      <c r="B225" s="638" t="s">
        <v>622</v>
      </c>
      <c r="C225" s="630">
        <f t="shared" ref="C225:I225" si="43">IFERROR((C224-C222)/ABS(C222), "")</f>
        <v>0.21927398080608701</v>
      </c>
      <c r="D225" s="630">
        <f t="shared" si="43"/>
        <v>0.25866524720839468</v>
      </c>
      <c r="E225" s="630">
        <f t="shared" si="43"/>
        <v>0.40666665788596768</v>
      </c>
      <c r="F225" s="630">
        <f t="shared" si="43"/>
        <v>1.4828174695524009E-2</v>
      </c>
      <c r="G225" s="630">
        <f t="shared" si="43"/>
        <v>0.13343535671915255</v>
      </c>
      <c r="H225" s="630" t="str">
        <f t="shared" si="43"/>
        <v/>
      </c>
      <c r="I225" s="631" t="str">
        <f t="shared" si="43"/>
        <v/>
      </c>
    </row>
    <row r="226" spans="2:10" ht="15" customHeight="1" x14ac:dyDescent="0.25">
      <c r="B226" s="167">
        <v>2020</v>
      </c>
      <c r="C226" s="146">
        <v>14013383</v>
      </c>
      <c r="D226" s="146">
        <v>48736153</v>
      </c>
      <c r="E226" s="146">
        <v>752495</v>
      </c>
      <c r="F226" s="146">
        <v>533551</v>
      </c>
      <c r="G226" s="146">
        <v>687245</v>
      </c>
      <c r="H226" s="146">
        <v>417370</v>
      </c>
      <c r="I226" s="299">
        <v>314392</v>
      </c>
    </row>
    <row r="227" spans="2:10" ht="26.25" thickBot="1" x14ac:dyDescent="0.3">
      <c r="B227" s="638" t="s">
        <v>622</v>
      </c>
      <c r="C227" s="630">
        <f t="shared" ref="C227:I227" si="44">IFERROR((C226-C224)/ABS(C224), "")</f>
        <v>-1.9146454657464129E-2</v>
      </c>
      <c r="D227" s="630">
        <f t="shared" si="44"/>
        <v>-9.0673144928475627E-2</v>
      </c>
      <c r="E227" s="630">
        <f t="shared" si="44"/>
        <v>-0.29541600694382675</v>
      </c>
      <c r="F227" s="630">
        <f t="shared" si="44"/>
        <v>-0.32025571739609571</v>
      </c>
      <c r="G227" s="630">
        <f t="shared" si="44"/>
        <v>6.4116896549588437E-2</v>
      </c>
      <c r="H227" s="630">
        <f t="shared" si="44"/>
        <v>0.30652275309828425</v>
      </c>
      <c r="I227" s="631">
        <f t="shared" si="44"/>
        <v>0.24828079091558802</v>
      </c>
    </row>
    <row r="228" spans="2:10" ht="15" customHeight="1" x14ac:dyDescent="0.25">
      <c r="B228" s="167">
        <v>2021</v>
      </c>
      <c r="C228" s="146">
        <v>15607339.030000001</v>
      </c>
      <c r="D228" s="146">
        <v>51612630.849999994</v>
      </c>
      <c r="E228" s="146">
        <v>659062</v>
      </c>
      <c r="F228" s="146">
        <v>871596.75</v>
      </c>
      <c r="G228" s="146">
        <v>657387.31999999995</v>
      </c>
      <c r="H228" s="146">
        <v>424984.63</v>
      </c>
      <c r="I228" s="299">
        <v>371487.99</v>
      </c>
    </row>
    <row r="229" spans="2:10" ht="26.25" thickBot="1" x14ac:dyDescent="0.3">
      <c r="B229" s="638" t="s">
        <v>622</v>
      </c>
      <c r="C229" s="630">
        <f t="shared" ref="C229:I229" si="45">IFERROR((C228-C226)/ABS(C226), "")</f>
        <v>0.11374526978960049</v>
      </c>
      <c r="D229" s="630">
        <f t="shared" si="45"/>
        <v>5.902143835603918E-2</v>
      </c>
      <c r="E229" s="630">
        <f t="shared" si="45"/>
        <v>-0.12416428016132998</v>
      </c>
      <c r="F229" s="630">
        <f t="shared" si="45"/>
        <v>0.63357720255420757</v>
      </c>
      <c r="G229" s="630">
        <f t="shared" si="45"/>
        <v>-4.344546704595894E-2</v>
      </c>
      <c r="H229" s="630">
        <f t="shared" si="45"/>
        <v>1.8244315595275187E-2</v>
      </c>
      <c r="I229" s="631">
        <f t="shared" si="45"/>
        <v>0.18160764268810908</v>
      </c>
    </row>
    <row r="230" spans="2:10" ht="15.75" customHeight="1" x14ac:dyDescent="0.25">
      <c r="B230" s="167">
        <v>2022</v>
      </c>
      <c r="C230" s="146">
        <v>15255208.360000001</v>
      </c>
      <c r="D230" s="146">
        <v>51881894.25999999</v>
      </c>
      <c r="E230" s="146">
        <v>787423.38</v>
      </c>
      <c r="F230" s="146">
        <v>511371.02</v>
      </c>
      <c r="G230" s="146">
        <v>756557.55</v>
      </c>
      <c r="H230" s="146">
        <v>462948.7</v>
      </c>
      <c r="I230" s="299">
        <v>561430.11</v>
      </c>
    </row>
    <row r="231" spans="2:10" ht="26.25" thickBot="1" x14ac:dyDescent="0.3">
      <c r="B231" s="638" t="s">
        <v>622</v>
      </c>
      <c r="C231" s="630">
        <f t="shared" ref="C231:I231" si="46">IFERROR((C230-C228)/ABS(C228), "")</f>
        <v>-2.2561864602488865E-2</v>
      </c>
      <c r="D231" s="630">
        <f t="shared" si="46"/>
        <v>5.2170061003584062E-3</v>
      </c>
      <c r="E231" s="630">
        <f t="shared" si="46"/>
        <v>0.19476373998197438</v>
      </c>
      <c r="F231" s="630">
        <f t="shared" si="46"/>
        <v>-0.41329402616519623</v>
      </c>
      <c r="G231" s="630">
        <f t="shared" si="46"/>
        <v>0.15085510015617598</v>
      </c>
      <c r="H231" s="630">
        <f t="shared" si="46"/>
        <v>8.9330454139012055E-2</v>
      </c>
      <c r="I231" s="631">
        <f t="shared" si="46"/>
        <v>0.51130083640119828</v>
      </c>
    </row>
    <row r="232" spans="2:10" ht="15" customHeight="1" x14ac:dyDescent="0.25">
      <c r="B232" s="167">
        <v>2023</v>
      </c>
      <c r="C232" s="146">
        <v>19828320.989999998</v>
      </c>
      <c r="D232" s="146">
        <v>69640233.159999996</v>
      </c>
      <c r="E232" s="146">
        <v>1054451.1499999999</v>
      </c>
      <c r="F232" s="146">
        <v>305114.05</v>
      </c>
      <c r="G232" s="146">
        <v>736621.18</v>
      </c>
      <c r="H232" s="146">
        <v>518640.86</v>
      </c>
      <c r="I232" s="299">
        <v>462902.1</v>
      </c>
    </row>
    <row r="233" spans="2:10" ht="26.25" thickBot="1" x14ac:dyDescent="0.3">
      <c r="B233" s="638" t="s">
        <v>622</v>
      </c>
      <c r="C233" s="630">
        <f t="shared" ref="C233:I235" si="47">IFERROR((C232-C230)/ABS(C230), "")</f>
        <v>0.29977385572726434</v>
      </c>
      <c r="D233" s="630">
        <f t="shared" si="47"/>
        <v>0.34228393456503703</v>
      </c>
      <c r="E233" s="630">
        <f t="shared" si="47"/>
        <v>0.33911587689966727</v>
      </c>
      <c r="F233" s="630">
        <f t="shared" si="47"/>
        <v>-0.40334113966802426</v>
      </c>
      <c r="G233" s="630">
        <f t="shared" si="47"/>
        <v>-2.6351425611970951E-2</v>
      </c>
      <c r="H233" s="630">
        <f t="shared" si="47"/>
        <v>0.12029877176456047</v>
      </c>
      <c r="I233" s="631">
        <f t="shared" si="47"/>
        <v>-0.17549470227024341</v>
      </c>
    </row>
    <row r="234" spans="2:10" ht="15.75" customHeight="1" x14ac:dyDescent="0.25">
      <c r="B234" s="167">
        <v>2024</v>
      </c>
      <c r="C234" s="146">
        <v>21051540.66</v>
      </c>
      <c r="D234" s="146">
        <v>75863835.530000001</v>
      </c>
      <c r="E234" s="146">
        <v>972127.99</v>
      </c>
      <c r="F234" s="146">
        <v>430616.61</v>
      </c>
      <c r="G234" s="146">
        <v>748941.5</v>
      </c>
      <c r="H234" s="146">
        <v>551969.6</v>
      </c>
      <c r="I234" s="299">
        <v>460397.93</v>
      </c>
    </row>
    <row r="235" spans="2:10" ht="25.5" x14ac:dyDescent="0.25">
      <c r="B235" s="632" t="s">
        <v>622</v>
      </c>
      <c r="C235" s="633">
        <f t="shared" si="47"/>
        <v>6.1690531972773043E-2</v>
      </c>
      <c r="D235" s="633">
        <f t="shared" si="47"/>
        <v>8.9367914028965684E-2</v>
      </c>
      <c r="E235" s="633">
        <f t="shared" si="47"/>
        <v>-7.8072047244673135E-2</v>
      </c>
      <c r="F235" s="633">
        <f t="shared" si="47"/>
        <v>0.41132999283382721</v>
      </c>
      <c r="G235" s="633">
        <f t="shared" si="47"/>
        <v>1.6725449029309676E-2</v>
      </c>
      <c r="H235" s="633">
        <f t="shared" si="47"/>
        <v>6.4261693534905809E-2</v>
      </c>
      <c r="I235" s="634">
        <f t="shared" si="47"/>
        <v>-5.4097183832174968E-3</v>
      </c>
    </row>
    <row r="236" spans="2:10" x14ac:dyDescent="0.25">
      <c r="B236" s="822" t="s">
        <v>771</v>
      </c>
    </row>
    <row r="237" spans="2:10" x14ac:dyDescent="0.25">
      <c r="B237" s="823" t="s">
        <v>1151</v>
      </c>
    </row>
    <row r="238" spans="2:10" x14ac:dyDescent="0.25">
      <c r="B238" s="264"/>
    </row>
    <row r="239" spans="2:10" ht="32.25" customHeight="1" x14ac:dyDescent="0.25">
      <c r="B239" s="261" t="s">
        <v>916</v>
      </c>
    </row>
    <row r="240" spans="2:10" ht="42" customHeight="1" thickBot="1" x14ac:dyDescent="0.3">
      <c r="B240" s="592" t="s">
        <v>630</v>
      </c>
      <c r="C240" s="592" t="s">
        <v>631</v>
      </c>
      <c r="D240" s="592" t="s">
        <v>632</v>
      </c>
      <c r="E240" s="592" t="s">
        <v>633</v>
      </c>
      <c r="F240" s="592" t="s">
        <v>634</v>
      </c>
      <c r="G240" s="592" t="s">
        <v>635</v>
      </c>
      <c r="H240" s="592" t="s">
        <v>636</v>
      </c>
      <c r="I240" s="595" t="s">
        <v>637</v>
      </c>
      <c r="J240" s="595" t="s">
        <v>638</v>
      </c>
    </row>
    <row r="241" spans="2:10" x14ac:dyDescent="0.25">
      <c r="B241" s="647" t="s">
        <v>639</v>
      </c>
      <c r="C241" s="650" t="s">
        <v>61</v>
      </c>
      <c r="D241" s="650">
        <v>366729</v>
      </c>
      <c r="E241" s="650">
        <v>363061.71</v>
      </c>
      <c r="F241" s="650">
        <v>389071</v>
      </c>
      <c r="G241" s="650">
        <v>394907</v>
      </c>
      <c r="H241" s="650">
        <v>400831</v>
      </c>
      <c r="I241" s="650">
        <v>406843</v>
      </c>
      <c r="J241" s="651">
        <v>412946</v>
      </c>
    </row>
    <row r="242" spans="2:10" x14ac:dyDescent="0.25">
      <c r="B242" s="646" t="s">
        <v>640</v>
      </c>
      <c r="C242" s="146"/>
      <c r="D242" s="146">
        <v>5905</v>
      </c>
      <c r="E242" s="146">
        <v>6200.25</v>
      </c>
      <c r="F242" s="146">
        <v>6480</v>
      </c>
      <c r="G242" s="146">
        <v>6577</v>
      </c>
      <c r="H242" s="146">
        <v>6676</v>
      </c>
      <c r="I242" s="146">
        <v>6776</v>
      </c>
      <c r="J242" s="299">
        <v>6878</v>
      </c>
    </row>
    <row r="243" spans="2:10" ht="25.5" x14ac:dyDescent="0.25">
      <c r="B243" s="640" t="s">
        <v>641</v>
      </c>
      <c r="C243" s="146"/>
      <c r="D243" s="146">
        <v>503</v>
      </c>
      <c r="E243" s="146">
        <v>518.09</v>
      </c>
      <c r="F243" s="146">
        <v>541</v>
      </c>
      <c r="G243" s="146">
        <v>543</v>
      </c>
      <c r="H243" s="146">
        <v>547</v>
      </c>
      <c r="I243" s="146">
        <v>555</v>
      </c>
      <c r="J243" s="299">
        <v>563</v>
      </c>
    </row>
    <row r="244" spans="2:10" ht="26.25" thickBot="1" x14ac:dyDescent="0.3">
      <c r="B244" s="652" t="s">
        <v>642</v>
      </c>
      <c r="C244" s="653"/>
      <c r="D244" s="653">
        <v>373</v>
      </c>
      <c r="E244" s="653">
        <v>391.65000000000003</v>
      </c>
      <c r="F244" s="653">
        <v>382</v>
      </c>
      <c r="G244" s="653">
        <v>383</v>
      </c>
      <c r="H244" s="653">
        <v>385</v>
      </c>
      <c r="I244" s="653">
        <v>389</v>
      </c>
      <c r="J244" s="654">
        <v>393</v>
      </c>
    </row>
    <row r="245" spans="2:10" x14ac:dyDescent="0.25">
      <c r="B245" s="647" t="s">
        <v>643</v>
      </c>
      <c r="C245" s="650" t="s">
        <v>63</v>
      </c>
      <c r="D245" s="650">
        <v>788170</v>
      </c>
      <c r="E245" s="650">
        <v>780288.3</v>
      </c>
      <c r="F245" s="650">
        <v>779624</v>
      </c>
      <c r="G245" s="650">
        <v>777285</v>
      </c>
      <c r="H245" s="650">
        <v>790887</v>
      </c>
      <c r="I245" s="650">
        <v>793260</v>
      </c>
      <c r="J245" s="651">
        <v>793260</v>
      </c>
    </row>
    <row r="246" spans="2:10" x14ac:dyDescent="0.25">
      <c r="B246" s="646" t="s">
        <v>640</v>
      </c>
      <c r="C246" s="146"/>
      <c r="D246" s="146">
        <v>3241</v>
      </c>
      <c r="E246" s="146">
        <v>3403.05</v>
      </c>
      <c r="F246" s="146">
        <v>3322</v>
      </c>
      <c r="G246" s="146">
        <v>3312</v>
      </c>
      <c r="H246" s="146">
        <v>3370</v>
      </c>
      <c r="I246" s="146">
        <v>3380</v>
      </c>
      <c r="J246" s="299">
        <v>3380</v>
      </c>
    </row>
    <row r="247" spans="2:10" ht="25.5" x14ac:dyDescent="0.25">
      <c r="B247" s="640" t="s">
        <v>641</v>
      </c>
      <c r="C247" s="146"/>
      <c r="D247" s="146">
        <v>1349</v>
      </c>
      <c r="E247" s="146">
        <v>1402.96</v>
      </c>
      <c r="F247" s="146">
        <v>1369</v>
      </c>
      <c r="G247" s="146">
        <v>1365</v>
      </c>
      <c r="H247" s="146">
        <v>1389</v>
      </c>
      <c r="I247" s="146">
        <v>1393</v>
      </c>
      <c r="J247" s="299">
        <v>1393</v>
      </c>
    </row>
    <row r="248" spans="2:10" ht="26.25" thickBot="1" x14ac:dyDescent="0.3">
      <c r="B248" s="652" t="s">
        <v>642</v>
      </c>
      <c r="C248" s="653"/>
      <c r="D248" s="653">
        <v>1133</v>
      </c>
      <c r="E248" s="653">
        <v>1189.6500000000001</v>
      </c>
      <c r="F248" s="653">
        <v>1147</v>
      </c>
      <c r="G248" s="653">
        <v>1143</v>
      </c>
      <c r="H248" s="653">
        <v>1163</v>
      </c>
      <c r="I248" s="653">
        <v>1166</v>
      </c>
      <c r="J248" s="654">
        <v>1166</v>
      </c>
    </row>
    <row r="249" spans="2:10" ht="25.5" x14ac:dyDescent="0.25">
      <c r="B249" s="647" t="s">
        <v>644</v>
      </c>
      <c r="C249" s="650" t="s">
        <v>65</v>
      </c>
      <c r="D249" s="650">
        <v>18797</v>
      </c>
      <c r="E249" s="650">
        <v>21804.519999999997</v>
      </c>
      <c r="F249" s="650">
        <v>19258</v>
      </c>
      <c r="G249" s="650">
        <v>21658</v>
      </c>
      <c r="H249" s="650">
        <v>33358</v>
      </c>
      <c r="I249" s="650">
        <v>51358</v>
      </c>
      <c r="J249" s="651">
        <v>69358</v>
      </c>
    </row>
    <row r="250" spans="2:10" x14ac:dyDescent="0.25">
      <c r="B250" s="646" t="s">
        <v>640</v>
      </c>
      <c r="C250" s="146"/>
      <c r="D250" s="146">
        <v>325</v>
      </c>
      <c r="E250" s="146">
        <v>351</v>
      </c>
      <c r="F250" s="146">
        <v>311</v>
      </c>
      <c r="G250" s="146">
        <v>331</v>
      </c>
      <c r="H250" s="146">
        <v>461</v>
      </c>
      <c r="I250" s="146">
        <v>611</v>
      </c>
      <c r="J250" s="299">
        <v>761</v>
      </c>
    </row>
    <row r="251" spans="2:10" ht="25.5" x14ac:dyDescent="0.25">
      <c r="B251" s="640" t="s">
        <v>641</v>
      </c>
      <c r="C251" s="146"/>
      <c r="D251" s="146">
        <v>57</v>
      </c>
      <c r="E251" s="146">
        <v>58.14</v>
      </c>
      <c r="F251" s="146">
        <v>63</v>
      </c>
      <c r="G251" s="146">
        <v>73</v>
      </c>
      <c r="H251" s="160">
        <v>138</v>
      </c>
      <c r="I251" s="160">
        <v>213</v>
      </c>
      <c r="J251" s="305">
        <v>288</v>
      </c>
    </row>
    <row r="252" spans="2:10" ht="26.25" thickBot="1" x14ac:dyDescent="0.3">
      <c r="B252" s="652" t="s">
        <v>642</v>
      </c>
      <c r="C252" s="653"/>
      <c r="D252" s="653">
        <v>18</v>
      </c>
      <c r="E252" s="653">
        <v>19.8</v>
      </c>
      <c r="F252" s="653">
        <v>22</v>
      </c>
      <c r="G252" s="653">
        <v>28</v>
      </c>
      <c r="H252" s="680">
        <v>67</v>
      </c>
      <c r="I252" s="680">
        <v>112</v>
      </c>
      <c r="J252" s="681">
        <v>157</v>
      </c>
    </row>
    <row r="253" spans="2:10" x14ac:dyDescent="0.25">
      <c r="B253" s="647" t="s">
        <v>645</v>
      </c>
      <c r="C253" s="650" t="s">
        <v>63</v>
      </c>
      <c r="D253" s="650">
        <v>5155</v>
      </c>
      <c r="E253" s="650">
        <v>5051.8999999999996</v>
      </c>
      <c r="F253" s="650">
        <v>5378</v>
      </c>
      <c r="G253" s="650">
        <v>5404.8899999999994</v>
      </c>
      <c r="H253" s="650">
        <v>5512.9877999999999</v>
      </c>
      <c r="I253" s="650">
        <v>5623.2475560000003</v>
      </c>
      <c r="J253" s="651">
        <v>5735.7125071200007</v>
      </c>
    </row>
    <row r="254" spans="2:10" x14ac:dyDescent="0.25">
      <c r="B254" s="646" t="s">
        <v>640</v>
      </c>
      <c r="C254" s="146"/>
      <c r="D254" s="146">
        <v>177</v>
      </c>
      <c r="E254" s="146">
        <v>194.70000000000002</v>
      </c>
      <c r="F254" s="146">
        <v>173</v>
      </c>
      <c r="G254" s="146">
        <v>183.38</v>
      </c>
      <c r="H254" s="146">
        <v>187.04759999999999</v>
      </c>
      <c r="I254" s="146">
        <v>190.78855199999998</v>
      </c>
      <c r="J254" s="299">
        <v>194.60432304</v>
      </c>
    </row>
    <row r="255" spans="2:10" ht="25.5" x14ac:dyDescent="0.25">
      <c r="B255" s="640" t="s">
        <v>641</v>
      </c>
      <c r="C255" s="146"/>
      <c r="D255" s="146"/>
      <c r="E255" s="146"/>
      <c r="F255" s="146"/>
      <c r="G255" s="146"/>
      <c r="H255" s="146"/>
      <c r="I255" s="146"/>
      <c r="J255" s="299"/>
    </row>
    <row r="256" spans="2:10" ht="26.25" thickBot="1" x14ac:dyDescent="0.3">
      <c r="B256" s="652" t="s">
        <v>642</v>
      </c>
      <c r="C256" s="653"/>
      <c r="D256" s="653"/>
      <c r="E256" s="653"/>
      <c r="F256" s="653"/>
      <c r="G256" s="653"/>
      <c r="H256" s="653"/>
      <c r="I256" s="653"/>
      <c r="J256" s="654"/>
    </row>
    <row r="257" spans="2:10" ht="25.5" x14ac:dyDescent="0.25">
      <c r="B257" s="647" t="s">
        <v>646</v>
      </c>
      <c r="C257" s="650" t="s">
        <v>68</v>
      </c>
      <c r="D257" s="650">
        <v>402</v>
      </c>
      <c r="E257" s="650">
        <v>410.04</v>
      </c>
      <c r="F257" s="650">
        <v>493</v>
      </c>
      <c r="G257" s="650">
        <v>504</v>
      </c>
      <c r="H257" s="650">
        <v>562</v>
      </c>
      <c r="I257" s="650">
        <v>622</v>
      </c>
      <c r="J257" s="651">
        <v>682</v>
      </c>
    </row>
    <row r="258" spans="2:10" x14ac:dyDescent="0.25">
      <c r="B258" s="646" t="s">
        <v>640</v>
      </c>
      <c r="C258" s="146"/>
      <c r="D258" s="146">
        <v>387</v>
      </c>
      <c r="E258" s="146">
        <v>394.74</v>
      </c>
      <c r="F258" s="146">
        <v>403</v>
      </c>
      <c r="G258" s="146">
        <v>406</v>
      </c>
      <c r="H258" s="146">
        <v>423</v>
      </c>
      <c r="I258" s="146">
        <v>441</v>
      </c>
      <c r="J258" s="299">
        <v>459</v>
      </c>
    </row>
    <row r="259" spans="2:10" ht="25.5" x14ac:dyDescent="0.25">
      <c r="B259" s="640" t="s">
        <v>641</v>
      </c>
      <c r="C259" s="146"/>
      <c r="D259" s="146">
        <v>23</v>
      </c>
      <c r="E259" s="146">
        <v>23.46</v>
      </c>
      <c r="F259" s="146">
        <v>22</v>
      </c>
      <c r="G259" s="146">
        <v>22</v>
      </c>
      <c r="H259" s="160">
        <v>24</v>
      </c>
      <c r="I259" s="160">
        <v>26</v>
      </c>
      <c r="J259" s="305">
        <v>28</v>
      </c>
    </row>
    <row r="260" spans="2:10" ht="26.25" thickBot="1" x14ac:dyDescent="0.3">
      <c r="B260" s="652" t="s">
        <v>642</v>
      </c>
      <c r="C260" s="653"/>
      <c r="D260" s="653">
        <v>11</v>
      </c>
      <c r="E260" s="653">
        <v>11.22</v>
      </c>
      <c r="F260" s="653">
        <v>10</v>
      </c>
      <c r="G260" s="653">
        <v>10</v>
      </c>
      <c r="H260" s="680">
        <v>11</v>
      </c>
      <c r="I260" s="680">
        <v>12</v>
      </c>
      <c r="J260" s="681">
        <v>13</v>
      </c>
    </row>
    <row r="261" spans="2:10" ht="25.5" x14ac:dyDescent="0.25">
      <c r="B261" s="647" t="s">
        <v>647</v>
      </c>
      <c r="C261" s="650" t="s">
        <v>61</v>
      </c>
      <c r="D261" s="650">
        <v>11237</v>
      </c>
      <c r="E261" s="650">
        <v>12135.960000000001</v>
      </c>
      <c r="F261" s="650">
        <v>12446</v>
      </c>
      <c r="G261" s="650">
        <v>11521</v>
      </c>
      <c r="H261" s="650">
        <v>18925</v>
      </c>
      <c r="I261" s="650">
        <v>27155</v>
      </c>
      <c r="J261" s="651">
        <v>27155</v>
      </c>
    </row>
    <row r="262" spans="2:10" x14ac:dyDescent="0.25">
      <c r="B262" s="646" t="s">
        <v>640</v>
      </c>
      <c r="C262" s="146"/>
      <c r="D262" s="146">
        <v>4165</v>
      </c>
      <c r="E262" s="146">
        <v>4248.3</v>
      </c>
      <c r="F262" s="146">
        <v>4435</v>
      </c>
      <c r="G262" s="146">
        <v>4100</v>
      </c>
      <c r="H262" s="146">
        <v>6735</v>
      </c>
      <c r="I262" s="146">
        <v>9664</v>
      </c>
      <c r="J262" s="299">
        <v>9664</v>
      </c>
    </row>
    <row r="263" spans="2:10" ht="25.5" x14ac:dyDescent="0.25">
      <c r="B263" s="640" t="s">
        <v>641</v>
      </c>
      <c r="C263" s="146"/>
      <c r="D263" s="146">
        <v>11</v>
      </c>
      <c r="E263" s="146">
        <v>11</v>
      </c>
      <c r="F263" s="146">
        <v>11</v>
      </c>
      <c r="G263" s="146">
        <v>14</v>
      </c>
      <c r="H263" s="160">
        <v>23</v>
      </c>
      <c r="I263" s="160">
        <v>33</v>
      </c>
      <c r="J263" s="305">
        <v>33</v>
      </c>
    </row>
    <row r="264" spans="2:10" ht="26.25" thickBot="1" x14ac:dyDescent="0.3">
      <c r="B264" s="652" t="s">
        <v>642</v>
      </c>
      <c r="C264" s="653"/>
      <c r="D264" s="653">
        <v>9</v>
      </c>
      <c r="E264" s="653">
        <v>9</v>
      </c>
      <c r="F264" s="653">
        <v>10</v>
      </c>
      <c r="G264" s="682">
        <v>12</v>
      </c>
      <c r="H264" s="680">
        <v>20</v>
      </c>
      <c r="I264" s="680">
        <v>28</v>
      </c>
      <c r="J264" s="681">
        <v>28</v>
      </c>
    </row>
    <row r="265" spans="2:10" ht="51" x14ac:dyDescent="0.25">
      <c r="B265" s="647" t="s">
        <v>648</v>
      </c>
      <c r="C265" s="650" t="s">
        <v>61</v>
      </c>
      <c r="D265" s="650">
        <v>16265</v>
      </c>
      <c r="E265" s="650">
        <v>16265</v>
      </c>
      <c r="F265" s="650">
        <v>15131</v>
      </c>
      <c r="G265" s="650"/>
      <c r="H265" s="650"/>
      <c r="I265" s="650"/>
      <c r="J265" s="651"/>
    </row>
    <row r="266" spans="2:10" x14ac:dyDescent="0.25">
      <c r="B266" s="646" t="s">
        <v>640</v>
      </c>
      <c r="C266" s="146"/>
      <c r="D266" s="146">
        <v>187</v>
      </c>
      <c r="E266" s="146">
        <v>187</v>
      </c>
      <c r="F266" s="146">
        <v>360</v>
      </c>
      <c r="G266" s="146"/>
      <c r="H266" s="146"/>
      <c r="I266" s="146"/>
      <c r="J266" s="299"/>
    </row>
    <row r="267" spans="2:10" ht="25.5" x14ac:dyDescent="0.25">
      <c r="B267" s="640" t="s">
        <v>641</v>
      </c>
      <c r="C267" s="146"/>
      <c r="D267" s="146">
        <v>125</v>
      </c>
      <c r="E267" s="146">
        <v>125</v>
      </c>
      <c r="F267" s="146">
        <v>39</v>
      </c>
      <c r="G267" s="146"/>
      <c r="H267" s="160"/>
      <c r="I267" s="160"/>
      <c r="J267" s="305"/>
    </row>
    <row r="268" spans="2:10" ht="26.25" thickBot="1" x14ac:dyDescent="0.3">
      <c r="B268" s="652" t="s">
        <v>642</v>
      </c>
      <c r="C268" s="653"/>
      <c r="D268" s="653">
        <v>80</v>
      </c>
      <c r="E268" s="653">
        <v>80</v>
      </c>
      <c r="F268" s="653">
        <v>20</v>
      </c>
      <c r="G268" s="653"/>
      <c r="H268" s="680"/>
      <c r="I268" s="680"/>
      <c r="J268" s="681"/>
    </row>
    <row r="269" spans="2:10" ht="25.5" x14ac:dyDescent="0.25">
      <c r="B269" s="647" t="s">
        <v>649</v>
      </c>
      <c r="C269" s="650" t="s">
        <v>61</v>
      </c>
      <c r="D269" s="650"/>
      <c r="E269" s="650"/>
      <c r="F269" s="650">
        <v>0</v>
      </c>
      <c r="G269" s="650"/>
      <c r="H269" s="650"/>
      <c r="I269" s="650"/>
      <c r="J269" s="651"/>
    </row>
    <row r="270" spans="2:10" x14ac:dyDescent="0.25">
      <c r="B270" s="646" t="s">
        <v>640</v>
      </c>
      <c r="C270" s="146"/>
      <c r="D270" s="146"/>
      <c r="E270" s="146"/>
      <c r="F270" s="146">
        <v>0</v>
      </c>
      <c r="G270" s="146"/>
      <c r="H270" s="146"/>
      <c r="I270" s="146"/>
      <c r="J270" s="299"/>
    </row>
    <row r="271" spans="2:10" ht="25.5" x14ac:dyDescent="0.25">
      <c r="B271" s="640" t="s">
        <v>641</v>
      </c>
      <c r="C271" s="146"/>
      <c r="D271" s="146"/>
      <c r="E271" s="146"/>
      <c r="F271" s="146">
        <v>0</v>
      </c>
      <c r="G271" s="146"/>
      <c r="H271" s="146"/>
      <c r="I271" s="146"/>
      <c r="J271" s="299"/>
    </row>
    <row r="272" spans="2:10" ht="26.25" thickBot="1" x14ac:dyDescent="0.3">
      <c r="B272" s="652" t="s">
        <v>642</v>
      </c>
      <c r="C272" s="653"/>
      <c r="D272" s="653"/>
      <c r="E272" s="653"/>
      <c r="F272" s="653">
        <v>0</v>
      </c>
      <c r="G272" s="653"/>
      <c r="H272" s="653"/>
      <c r="I272" s="653"/>
      <c r="J272" s="654"/>
    </row>
    <row r="273" spans="2:10" ht="25.5" x14ac:dyDescent="0.25">
      <c r="B273" s="647" t="s">
        <v>650</v>
      </c>
      <c r="C273" s="650" t="s">
        <v>29</v>
      </c>
      <c r="D273" s="650"/>
      <c r="E273" s="650"/>
      <c r="F273" s="650"/>
      <c r="G273" s="650"/>
      <c r="H273" s="650"/>
      <c r="I273" s="650"/>
      <c r="J273" s="651"/>
    </row>
    <row r="274" spans="2:10" ht="16.5" thickBot="1" x14ac:dyDescent="0.3">
      <c r="B274" s="639" t="s">
        <v>651</v>
      </c>
      <c r="C274" s="653"/>
      <c r="D274" s="653"/>
      <c r="E274" s="653"/>
      <c r="F274" s="653">
        <v>656</v>
      </c>
      <c r="G274" s="653">
        <v>669</v>
      </c>
      <c r="H274" s="653">
        <v>682.38</v>
      </c>
      <c r="I274" s="653">
        <v>696.02760000000001</v>
      </c>
      <c r="J274" s="654">
        <v>709.94815200000005</v>
      </c>
    </row>
    <row r="275" spans="2:10" ht="25.5" x14ac:dyDescent="0.25">
      <c r="B275" s="503" t="s">
        <v>652</v>
      </c>
      <c r="C275" s="648" t="s">
        <v>29</v>
      </c>
      <c r="D275" s="648"/>
      <c r="E275" s="648"/>
      <c r="F275" s="648"/>
      <c r="G275" s="648"/>
      <c r="H275" s="648"/>
      <c r="I275" s="648"/>
      <c r="J275" s="649"/>
    </row>
    <row r="276" spans="2:10" ht="25.5" x14ac:dyDescent="0.25">
      <c r="B276" s="645" t="s">
        <v>641</v>
      </c>
      <c r="C276" s="302"/>
      <c r="D276" s="302"/>
      <c r="E276" s="302"/>
      <c r="F276" s="302">
        <v>4335</v>
      </c>
      <c r="G276" s="302">
        <v>4422</v>
      </c>
      <c r="H276" s="302">
        <v>4510.4400000000005</v>
      </c>
      <c r="I276" s="302">
        <v>4600.6488000000008</v>
      </c>
      <c r="J276" s="303">
        <v>4692.6617760000008</v>
      </c>
    </row>
    <row r="277" spans="2:10" ht="25.5" x14ac:dyDescent="0.25">
      <c r="B277" s="656" t="s">
        <v>642</v>
      </c>
      <c r="C277" s="657"/>
      <c r="D277" s="657"/>
      <c r="E277" s="657"/>
      <c r="F277" s="657">
        <v>3755</v>
      </c>
      <c r="G277" s="657">
        <v>3830</v>
      </c>
      <c r="H277" s="657">
        <v>3906.6</v>
      </c>
      <c r="I277" s="657">
        <v>3984.732</v>
      </c>
      <c r="J277" s="658">
        <v>4064.4266400000001</v>
      </c>
    </row>
    <row r="278" spans="2:10" x14ac:dyDescent="0.25">
      <c r="B278" s="824" t="s">
        <v>653</v>
      </c>
      <c r="C278" s="641"/>
      <c r="D278" s="642"/>
      <c r="E278" s="642"/>
      <c r="F278" s="642"/>
      <c r="G278" s="642"/>
      <c r="H278" s="643"/>
      <c r="I278" s="644"/>
      <c r="J278" s="642"/>
    </row>
  </sheetData>
  <mergeCells count="1">
    <mergeCell ref="B12:K12"/>
  </mergeCells>
  <pageMargins left="0.25" right="0.25" top="0.75" bottom="0.75" header="0.3" footer="0.3"/>
  <pageSetup paperSize="9" scale="79" orientation="landscape" r:id="rId1"/>
  <rowBreaks count="1" manualBreakCount="1">
    <brk id="46" min="1" max="9"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12</vt:i4>
      </vt:variant>
    </vt:vector>
  </HeadingPairs>
  <TitlesOfParts>
    <vt:vector size="30" baseType="lpstr">
      <vt:lpstr>Titelblatt</vt:lpstr>
      <vt:lpstr>1. österr. Pflegevorsorgesystem</vt:lpstr>
      <vt:lpstr>2. aktuelles Pflegevorsorge</vt:lpstr>
      <vt:lpstr>3.1.1 Pflegegeld</vt:lpstr>
      <vt:lpstr>3.1.2 pflegende Angehörige</vt:lpstr>
      <vt:lpstr>3.1.3 24-Stunden-Betreuung</vt:lpstr>
      <vt:lpstr>3.1.4 QS Hausbesuche</vt:lpstr>
      <vt:lpstr>3.2 Sachleistungen Österr.</vt:lpstr>
      <vt:lpstr>3.2 Sachleistungen Bgld.</vt:lpstr>
      <vt:lpstr>3.2 Sachleistungen Ktn.</vt:lpstr>
      <vt:lpstr>3.2 Sachleistungen NÖ.</vt:lpstr>
      <vt:lpstr>3.2 Sachleistungen OÖ.</vt:lpstr>
      <vt:lpstr>3.2 Sachleistungen Sbg.</vt:lpstr>
      <vt:lpstr>3.2 Sachleistungen Stmk.</vt:lpstr>
      <vt:lpstr>3.2 Sachleistungen Tirol</vt:lpstr>
      <vt:lpstr>3.2 Sachleistungen Vbg.</vt:lpstr>
      <vt:lpstr>3.2 Sachleistungen Wien</vt:lpstr>
      <vt:lpstr>Erläuterungen</vt:lpstr>
      <vt:lpstr>Erläuterungen!_GoBack</vt:lpstr>
      <vt:lpstr>'3.2 Sachleistungen Bgld.'!Druckbereich</vt:lpstr>
      <vt:lpstr>'3.2 Sachleistungen Ktn.'!Druckbereich</vt:lpstr>
      <vt:lpstr>'3.2 Sachleistungen NÖ.'!Druckbereich</vt:lpstr>
      <vt:lpstr>'3.2 Sachleistungen OÖ.'!Druckbereich</vt:lpstr>
      <vt:lpstr>'3.2 Sachleistungen Sbg.'!Druckbereich</vt:lpstr>
      <vt:lpstr>'3.2 Sachleistungen Stmk.'!Druckbereich</vt:lpstr>
      <vt:lpstr>'3.2 Sachleistungen Tirol'!Druckbereich</vt:lpstr>
      <vt:lpstr>'3.2 Sachleistungen Vbg.'!Druckbereich</vt:lpstr>
      <vt:lpstr>'3.2 Sachleistungen Wien'!Druckbereich</vt:lpstr>
      <vt:lpstr>Erläuterungen!Druckbereich</vt:lpstr>
      <vt:lpstr>Erläuterungen!Drucktitel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2025-12-17T11:55:11Z</dcterms:modified>
</cp:coreProperties>
</file>