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goegsfile02.goeg.local\goeg_public$\Projekte\GBLZP\04_Jahresbericht GBR_P4_4_5183\2026\Tabellenband\"/>
    </mc:Choice>
  </mc:AlternateContent>
  <xr:revisionPtr revIDLastSave="0" documentId="13_ncr:1_{5348DDE8-0C50-492B-A953-71C3D16EB33B}" xr6:coauthVersionLast="47" xr6:coauthVersionMax="47" xr10:uidLastSave="{00000000-0000-0000-0000-000000000000}"/>
  <bookViews>
    <workbookView xWindow="-28920" yWindow="-120" windowWidth="29040" windowHeight="15720" tabRatio="742" activeTab="2" xr2:uid="{16B7D00A-5843-44D2-9D82-14C5DE5E8F94}"/>
  </bookViews>
  <sheets>
    <sheet name="Tabellenübersicht" sheetId="4" r:id="rId1"/>
    <sheet name="1" sheetId="1" r:id="rId2"/>
    <sheet name="2" sheetId="69" r:id="rId3"/>
    <sheet name="3" sheetId="70" r:id="rId4"/>
    <sheet name="4" sheetId="5" r:id="rId5"/>
    <sheet name="5" sheetId="6" r:id="rId6"/>
    <sheet name="6" sheetId="7" r:id="rId7"/>
    <sheet name="7" sheetId="8" r:id="rId8"/>
    <sheet name="8" sheetId="9" r:id="rId9"/>
    <sheet name="9" sheetId="10" r:id="rId10"/>
    <sheet name="10" sheetId="11" r:id="rId11"/>
    <sheet name="11" sheetId="12" r:id="rId12"/>
    <sheet name="12" sheetId="13" r:id="rId13"/>
    <sheet name="13" sheetId="14" r:id="rId14"/>
    <sheet name="14" sheetId="15" r:id="rId15"/>
    <sheet name="15" sheetId="16" r:id="rId16"/>
    <sheet name="16" sheetId="17" r:id="rId17"/>
    <sheet name="17" sheetId="19" r:id="rId18"/>
    <sheet name="18" sheetId="74" r:id="rId19"/>
    <sheet name="19" sheetId="20" r:id="rId20"/>
    <sheet name="20" sheetId="21" r:id="rId21"/>
    <sheet name="21" sheetId="22" r:id="rId22"/>
    <sheet name="22" sheetId="23" r:id="rId23"/>
    <sheet name="23" sheetId="24" r:id="rId24"/>
    <sheet name="24" sheetId="25" r:id="rId25"/>
    <sheet name="25" sheetId="26" r:id="rId26"/>
    <sheet name="26" sheetId="27" r:id="rId27"/>
    <sheet name="27" sheetId="28" r:id="rId28"/>
    <sheet name="28" sheetId="29" r:id="rId29"/>
    <sheet name="29" sheetId="57" r:id="rId30"/>
    <sheet name="30" sheetId="58" r:id="rId31"/>
    <sheet name="31" sheetId="76" r:id="rId32"/>
    <sheet name="32" sheetId="59" r:id="rId33"/>
    <sheet name="33" sheetId="60" r:id="rId34"/>
    <sheet name="34" sheetId="30" r:id="rId35"/>
    <sheet name="35" sheetId="114" r:id="rId36"/>
    <sheet name="36" sheetId="115" r:id="rId37"/>
    <sheet name="37" sheetId="116" r:id="rId38"/>
    <sheet name="38" sheetId="117" r:id="rId39"/>
    <sheet name="39" sheetId="118" r:id="rId40"/>
    <sheet name="40" sheetId="119" r:id="rId41"/>
    <sheet name="41" sheetId="120" r:id="rId42"/>
    <sheet name="42" sheetId="121" r:id="rId43"/>
    <sheet name="43" sheetId="122" r:id="rId44"/>
    <sheet name="44" sheetId="123" r:id="rId45"/>
    <sheet name="45" sheetId="124" r:id="rId46"/>
    <sheet name="46" sheetId="125" r:id="rId47"/>
    <sheet name="47" sheetId="126" r:id="rId48"/>
    <sheet name="48" sheetId="127" r:id="rId49"/>
    <sheet name="49" sheetId="128" r:id="rId50"/>
    <sheet name="50" sheetId="129" r:id="rId51"/>
    <sheet name="51" sheetId="130" r:id="rId52"/>
    <sheet name="52" sheetId="131" r:id="rId53"/>
    <sheet name="53" sheetId="132" r:id="rId54"/>
    <sheet name="54" sheetId="133" r:id="rId55"/>
    <sheet name="55" sheetId="134" r:id="rId56"/>
    <sheet name="56" sheetId="135" r:id="rId57"/>
    <sheet name="57" sheetId="136" r:id="rId58"/>
    <sheet name="58" sheetId="137" r:id="rId59"/>
    <sheet name="59" sheetId="138" r:id="rId60"/>
    <sheet name="60" sheetId="139" r:id="rId61"/>
    <sheet name="61" sheetId="140" r:id="rId62"/>
    <sheet name="62" sheetId="141" r:id="rId63"/>
    <sheet name="63" sheetId="142" r:id="rId64"/>
    <sheet name="64" sheetId="143" r:id="rId65"/>
    <sheet name="65" sheetId="144" r:id="rId66"/>
    <sheet name="66" sheetId="145" r:id="rId67"/>
    <sheet name="67" sheetId="146" r:id="rId68"/>
    <sheet name="68" sheetId="147" r:id="rId69"/>
    <sheet name="69" sheetId="148" r:id="rId70"/>
    <sheet name="70" sheetId="149" r:id="rId71"/>
    <sheet name="71" sheetId="150" r:id="rId72"/>
    <sheet name="72" sheetId="151" r:id="rId73"/>
    <sheet name="73" sheetId="152" r:id="rId74"/>
    <sheet name="74" sheetId="153" r:id="rId75"/>
    <sheet name="75" sheetId="154" r:id="rId76"/>
    <sheet name="76" sheetId="155" r:id="rId77"/>
    <sheet name="77" sheetId="156" r:id="rId78"/>
    <sheet name="78" sheetId="157" r:id="rId79"/>
    <sheet name="79" sheetId="158" r:id="rId80"/>
    <sheet name="80" sheetId="159" r:id="rId81"/>
    <sheet name="81" sheetId="160" r:id="rId82"/>
    <sheet name="82" sheetId="161" r:id="rId83"/>
    <sheet name="83" sheetId="162" r:id="rId84"/>
    <sheet name="84" sheetId="163" r:id="rId85"/>
    <sheet name="85" sheetId="164" r:id="rId86"/>
    <sheet name="86" sheetId="165" r:id="rId87"/>
    <sheet name="87" sheetId="166" r:id="rId88"/>
    <sheet name="88" sheetId="167" r:id="rId89"/>
  </sheets>
  <definedNames>
    <definedName name="_ftn1" localSheetId="6">'6'!#REF!</definedName>
    <definedName name="_ftn2" localSheetId="15">'15'!$B$20</definedName>
    <definedName name="_ftnref1" localSheetId="6">'6'!#REF!</definedName>
    <definedName name="_Hlk106267750" localSheetId="4">'4'!$B$2</definedName>
    <definedName name="_Hlk106270709" localSheetId="10">'10'!#REF!</definedName>
    <definedName name="_Hlk113369809" localSheetId="1">'1'!$B$6</definedName>
    <definedName name="_Hlk113369814" localSheetId="1">'1'!$B$6</definedName>
    <definedName name="_Hlk113369817" localSheetId="3">'3'!$B$7</definedName>
    <definedName name="_Hlk113369820" localSheetId="4">'4'!$B$6</definedName>
    <definedName name="_Hlk113369821" localSheetId="4">'4'!#REF!</definedName>
    <definedName name="_Hlk113369822" localSheetId="5">'5'!#REF!</definedName>
    <definedName name="_Hlk113369823" localSheetId="6">'6'!#REF!</definedName>
    <definedName name="_Hlk113369827" localSheetId="7">'7'!#REF!</definedName>
    <definedName name="_Hlk113369829" localSheetId="8">'8'!#REF!</definedName>
    <definedName name="_Hlk113369831" localSheetId="9">'9'!#REF!</definedName>
    <definedName name="_Hlk113369834" localSheetId="10">'10'!#REF!</definedName>
    <definedName name="_Hlk113369835" localSheetId="11">'11'!#REF!</definedName>
    <definedName name="_Hlk113369837" localSheetId="12">'12'!#REF!</definedName>
    <definedName name="_Hlk113369838" localSheetId="13">'13'!#REF!</definedName>
    <definedName name="_Hlk113369840" localSheetId="14">'14'!#REF!</definedName>
    <definedName name="_Hlk113369841" localSheetId="15">'15'!#REF!</definedName>
    <definedName name="_Hlk113369843" localSheetId="16">'16'!#REF!</definedName>
    <definedName name="_Hlk113369845" localSheetId="17">'17'!#REF!</definedName>
    <definedName name="_Hlk113369846" localSheetId="19">'19'!#REF!</definedName>
    <definedName name="_Hlk113369847" localSheetId="20">'20'!#REF!</definedName>
    <definedName name="_Hlk113369848" localSheetId="21">'21'!#REF!</definedName>
    <definedName name="_Hlk113369849" localSheetId="22">'22'!#REF!</definedName>
    <definedName name="_Hlk113369852" localSheetId="23">'23'!#REF!</definedName>
    <definedName name="_Hlk113369856" localSheetId="24">'24'!#REF!</definedName>
    <definedName name="_Hlk113369859" localSheetId="25">'25'!#REF!</definedName>
    <definedName name="_Hlk113369860" localSheetId="26">'26'!#REF!</definedName>
    <definedName name="_Hlk113369866" localSheetId="32">'32'!#REF!</definedName>
    <definedName name="_Hlk113369869" localSheetId="33">'33'!#REF!</definedName>
    <definedName name="_Hlk113369874" localSheetId="34">'34'!#REF!</definedName>
    <definedName name="_Hlk129684140" localSheetId="25">'25'!#REF!</definedName>
    <definedName name="_Ref112657362" localSheetId="1">'1'!#REF!</definedName>
    <definedName name="_Ref165619717" localSheetId="3">'3'!$B$2</definedName>
    <definedName name="_Ref165619747" localSheetId="2">'2'!$B$2</definedName>
    <definedName name="_Ref165621164" localSheetId="8">'8'!$B$2</definedName>
    <definedName name="_Ref165622008" localSheetId="9">'9'!$B$2</definedName>
    <definedName name="_Ref165622486" localSheetId="10">'10'!$B$2</definedName>
    <definedName name="_Ref165623647" localSheetId="11">'11'!$B$2</definedName>
    <definedName name="_Ref165624384" localSheetId="12">'12'!$B$2</definedName>
    <definedName name="_Ref165624548" localSheetId="13">'13'!$B$2</definedName>
    <definedName name="_Ref165632220" localSheetId="16">'16'!$B$2</definedName>
    <definedName name="_Ref165633061" localSheetId="19">'19'!#REF!</definedName>
    <definedName name="_Ref165636083" localSheetId="28">'28'!$B$2</definedName>
    <definedName name="_Ref165636136" localSheetId="29">'29'!$B$2</definedName>
    <definedName name="_Ref165638847" localSheetId="5">'5'!$B$2</definedName>
    <definedName name="_Ref166242677" localSheetId="14">'14'!$B$2</definedName>
    <definedName name="_Ref166243088" localSheetId="25">'25'!$B$2</definedName>
    <definedName name="_Ref170313027" localSheetId="16">'16'!$B$2</definedName>
    <definedName name="_Ref170313428" localSheetId="15">'15'!$B$2</definedName>
    <definedName name="_Ref193555765" localSheetId="6">'6'!$B$2</definedName>
    <definedName name="_Ref194681738" localSheetId="18">'18'!$B$2</definedName>
    <definedName name="_Ref194681808" localSheetId="31">'31'!$B$2</definedName>
    <definedName name="_Ref231997110" localSheetId="32">'32'!$B$2</definedName>
    <definedName name="_Ref231997168" localSheetId="33">'33'!$B$2</definedName>
    <definedName name="_Ref231997298" localSheetId="34">'34'!$B$2</definedName>
    <definedName name="_Toc106285532" localSheetId="0">Tabellenübersicht!$A$38</definedName>
    <definedName name="_Toc134015134" localSheetId="0">Tabellenübersicht!$A$25</definedName>
    <definedName name="_Toc138175547" localSheetId="29">'29'!$B$5</definedName>
    <definedName name="_Toc164083228" localSheetId="20">'20'!$B$2</definedName>
    <definedName name="_Toc164083229" localSheetId="21">'21'!$B$2</definedName>
    <definedName name="_Toc164083230" localSheetId="22">'22'!$B$2</definedName>
    <definedName name="_Toc164083231" localSheetId="23">'23'!$B$2</definedName>
    <definedName name="_Toc164083232" localSheetId="24">'24'!$B$2</definedName>
    <definedName name="_Toc164083234" localSheetId="26">'26'!$B$2</definedName>
    <definedName name="_Toc168400972" localSheetId="6">'6'!$B$2</definedName>
    <definedName name="_Toc168400973" localSheetId="7">'7'!$B$2</definedName>
    <definedName name="_Toc168400981" localSheetId="15">'15'!$B$2</definedName>
    <definedName name="_Toc168400984" localSheetId="17">'17'!$B$2</definedName>
    <definedName name="_Toc225354076" localSheetId="30">'30'!$B$2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3" i="4" l="1"/>
  <c r="A92" i="4"/>
  <c r="A91" i="4"/>
  <c r="A90" i="4"/>
  <c r="A89" i="4"/>
  <c r="A88" i="4"/>
  <c r="A87" i="4"/>
  <c r="A86" i="4"/>
  <c r="A85" i="4"/>
  <c r="A84" i="4"/>
  <c r="A83" i="4"/>
  <c r="A82" i="4"/>
  <c r="A81" i="4"/>
  <c r="A80" i="4"/>
  <c r="A79" i="4"/>
  <c r="A78" i="4"/>
  <c r="A77" i="4"/>
  <c r="A76" i="4"/>
  <c r="A75" i="4"/>
  <c r="A74" i="4"/>
  <c r="A73" i="4"/>
  <c r="A72" i="4"/>
  <c r="A71" i="4"/>
  <c r="A70" i="4"/>
  <c r="A69" i="4"/>
  <c r="A68" i="4"/>
  <c r="A67" i="4"/>
  <c r="A66" i="4"/>
  <c r="A65" i="4"/>
  <c r="A63" i="4"/>
  <c r="A62" i="4"/>
  <c r="A61" i="4"/>
  <c r="A60" i="4"/>
  <c r="A59" i="4"/>
  <c r="A58" i="4"/>
  <c r="A57" i="4"/>
  <c r="A56" i="4"/>
  <c r="A55" i="4"/>
  <c r="A53" i="4"/>
  <c r="A52" i="4"/>
  <c r="A51" i="4"/>
  <c r="A50" i="4"/>
  <c r="A49" i="4"/>
  <c r="A48" i="4"/>
  <c r="A47" i="4"/>
  <c r="A46" i="4"/>
  <c r="A45" i="4"/>
  <c r="A44" i="4"/>
  <c r="A43" i="4"/>
  <c r="A42" i="4"/>
  <c r="A41" i="4"/>
  <c r="A40" i="4"/>
  <c r="A39" i="4"/>
  <c r="A38" i="4"/>
  <c r="A37" i="4"/>
  <c r="A36" i="4"/>
  <c r="A35" i="4"/>
  <c r="A33" i="4"/>
  <c r="A32" i="4"/>
  <c r="A31" i="4"/>
  <c r="A30" i="4"/>
  <c r="A29" i="4"/>
  <c r="A28" i="4"/>
  <c r="A27" i="4"/>
  <c r="A26" i="4"/>
  <c r="A25" i="4"/>
  <c r="A24" i="4"/>
  <c r="A23" i="4"/>
  <c r="A22" i="4"/>
  <c r="A21" i="4"/>
  <c r="A20" i="4"/>
  <c r="A19" i="4"/>
  <c r="A18" i="4"/>
  <c r="A17" i="4"/>
  <c r="A16" i="4"/>
  <c r="A15" i="4"/>
  <c r="A14" i="4"/>
  <c r="A13" i="4"/>
  <c r="A12" i="4"/>
  <c r="A11" i="4"/>
  <c r="A10" i="4"/>
  <c r="A9" i="4"/>
  <c r="A8" i="4"/>
  <c r="A7" i="4"/>
  <c r="A6" i="4"/>
  <c r="A5" i="4"/>
  <c r="A4" i="4"/>
  <c r="A3" i="4"/>
</calcChain>
</file>

<file path=xl/sharedStrings.xml><?xml version="1.0" encoding="utf-8"?>
<sst xmlns="http://schemas.openxmlformats.org/spreadsheetml/2006/main" count="3885" uniqueCount="1985">
  <si>
    <t>Beruf</t>
  </si>
  <si>
    <t>A.</t>
  </si>
  <si>
    <t>angestellt</t>
  </si>
  <si>
    <t>B.</t>
  </si>
  <si>
    <t>freiberuflich</t>
  </si>
  <si>
    <t>beides, überwiegend ...*</t>
  </si>
  <si>
    <t>A–D</t>
  </si>
  <si>
    <t>E.</t>
  </si>
  <si>
    <t>Sonstiges**</t>
  </si>
  <si>
    <t>gesamt</t>
  </si>
  <si>
    <t>C.</t>
  </si>
  <si>
    <t>D.</t>
  </si>
  <si>
    <t>1. DGKP</t>
  </si>
  <si>
    <t>2. PFA</t>
  </si>
  <si>
    <t>3. PA</t>
  </si>
  <si>
    <t>Summe</t>
  </si>
  <si>
    <t>4. BMA</t>
  </si>
  <si>
    <t>5. Diät</t>
  </si>
  <si>
    <t>6. Ergo</t>
  </si>
  <si>
    <t>7. Logo</t>
  </si>
  <si>
    <t>8. Ortho</t>
  </si>
  <si>
    <t>9. Physio</t>
  </si>
  <si>
    <t>10. RT</t>
  </si>
  <si>
    <t>Personen</t>
  </si>
  <si>
    <t>11. OTA</t>
  </si>
  <si>
    <t>Frauen</t>
  </si>
  <si>
    <t>Männer</t>
  </si>
  <si>
    <t>DGKP</t>
  </si>
  <si>
    <t>PFA</t>
  </si>
  <si>
    <t>PA</t>
  </si>
  <si>
    <t>Altersgruppen</t>
  </si>
  <si>
    <t>ausschließlich</t>
  </si>
  <si>
    <t>Setting</t>
  </si>
  <si>
    <t>Krankenanstalt</t>
  </si>
  <si>
    <t>Kuranstalten, Rehaeinrichtungen</t>
  </si>
  <si>
    <t>Industrie und ähnliche Einrichtungen</t>
  </si>
  <si>
    <t>Ausbildungseinrichtungen</t>
  </si>
  <si>
    <t>Primärversorgungseinheit</t>
  </si>
  <si>
    <t>Sozialbetreuungsberuf</t>
  </si>
  <si>
    <t>Diplomsozialbetreuer:in Altenarbeit</t>
  </si>
  <si>
    <t>Diplomsozialbetreuer:in Behindertenarbeit</t>
  </si>
  <si>
    <t>Diplomsozialbetreuer:in Familienarbeit</t>
  </si>
  <si>
    <t>Fachsozialbetreuer:in Altenarbeit</t>
  </si>
  <si>
    <t>Fachsozialbetreuer:in Behindertenarbeit</t>
  </si>
  <si>
    <t>Summe Personen (Grundmengen)</t>
  </si>
  <si>
    <t>Bundesland</t>
  </si>
  <si>
    <t>Burgenland</t>
  </si>
  <si>
    <t>Kärnten</t>
  </si>
  <si>
    <t>Niederösterreich</t>
  </si>
  <si>
    <t>Oberösterreich</t>
  </si>
  <si>
    <t>Salzburg</t>
  </si>
  <si>
    <t>Steiermark</t>
  </si>
  <si>
    <t>Tirol</t>
  </si>
  <si>
    <t>Vorarlberg</t>
  </si>
  <si>
    <t>Wien</t>
  </si>
  <si>
    <t>Österreich</t>
  </si>
  <si>
    <t>Spezialisierungen</t>
  </si>
  <si>
    <t>Lehraufgaben</t>
  </si>
  <si>
    <t>Führungsaufgaben</t>
  </si>
  <si>
    <t>Intensivpflege</t>
  </si>
  <si>
    <t>Kinderintensivpflege</t>
  </si>
  <si>
    <t>Anästhesiepflege</t>
  </si>
  <si>
    <t>Pflege bei Nierenersatztherapie</t>
  </si>
  <si>
    <t>Pflege im Operationsbereich</t>
  </si>
  <si>
    <t>55+</t>
  </si>
  <si>
    <t>Bgl.</t>
  </si>
  <si>
    <t>Knt.</t>
  </si>
  <si>
    <t>NÖ</t>
  </si>
  <si>
    <t>OÖ</t>
  </si>
  <si>
    <t>Sbg.</t>
  </si>
  <si>
    <t>Stmk.</t>
  </si>
  <si>
    <t>Vbg.</t>
  </si>
  <si>
    <t>Frauen absolut</t>
  </si>
  <si>
    <t>Männer absolut</t>
  </si>
  <si>
    <t>BMA</t>
  </si>
  <si>
    <t>Diät</t>
  </si>
  <si>
    <t>Ergo</t>
  </si>
  <si>
    <t>Logo</t>
  </si>
  <si>
    <t>Ortho</t>
  </si>
  <si>
    <t>Physio</t>
  </si>
  <si>
    <t>RT</t>
  </si>
  <si>
    <t>OT</t>
  </si>
  <si>
    <t>andere Settings</t>
  </si>
  <si>
    <t>alle MTD</t>
  </si>
  <si>
    <t>alle BL</t>
  </si>
  <si>
    <t>Gesamt</t>
  </si>
  <si>
    <t>Frauen in %</t>
  </si>
  <si>
    <t>Männer in %</t>
  </si>
  <si>
    <t>OTA</t>
  </si>
  <si>
    <t>Mittelwert in Jahren</t>
  </si>
  <si>
    <t>alle</t>
  </si>
  <si>
    <t>angestellt bei Ärztin bzw. Arzt</t>
  </si>
  <si>
    <t>weitere Einrichtungen im GW</t>
  </si>
  <si>
    <t>ANHANG</t>
  </si>
  <si>
    <t>TEIL A</t>
  </si>
  <si>
    <t>TEIL B</t>
  </si>
  <si>
    <t>Berufe</t>
  </si>
  <si>
    <t>GuK-Berufe gesamt</t>
  </si>
  <si>
    <t>MTD-Berufe gesamt</t>
  </si>
  <si>
    <t>GBR-Berufe gesamt</t>
  </si>
  <si>
    <t>online in %</t>
  </si>
  <si>
    <t>persönlich in %</t>
  </si>
  <si>
    <t>Tabelle 1: Zugriffe auf das öffentliche Gesundheitsberuferegister pro Jahr</t>
  </si>
  <si>
    <t>Jahr</t>
  </si>
  <si>
    <t>Views</t>
  </si>
  <si>
    <t>Visits</t>
  </si>
  <si>
    <t>Views/Visits</t>
  </si>
  <si>
    <t>2018*</t>
  </si>
  <si>
    <t>*ab Juli 2018</t>
  </si>
  <si>
    <t>―</t>
  </si>
  <si>
    <t>DGKP = Diplomierte Gesundheits- und Krankenpflegerin bzw. Diplomierter Gesundheits- und Krankenpfleger</t>
  </si>
  <si>
    <t>PFA = Pflegefachassistent:in, PA = Pflegeassistent:in</t>
  </si>
  <si>
    <t>BMA = Biomedizinische Analytikerin bzw. Biomedizinischer Analytiker, Diät = Diätologin bzw. Diätologe,</t>
  </si>
  <si>
    <t>Ergo = Ergotherapeut:in, Logo = Logopädin bzw. Logopäde, Ortho = Orthoptist:in,</t>
  </si>
  <si>
    <t>Physio = Physiotherapeut:in, RT = Radiologietechnologin bzw. Radiologietechnologe</t>
  </si>
  <si>
    <t>OTA = Diplomierte Operationstechnische Assistentin bzw. Diplomierter Operationstechnischer Assistent</t>
  </si>
  <si>
    <t>*beides: sowohl angestellt als auch freiberuflich tätig, Zuteilung gemäß Selbstangabe zur überwiegenden Art der Berufsausübung</t>
  </si>
  <si>
    <t xml:space="preserve">**Personen, die zum Beispiel nach der Ausbildung noch nicht beschäftigt, arbeitssuchend, ehrenamtlich tätig, in einem anderen Beruf tätig sind oder in Pension sind </t>
  </si>
  <si>
    <t xml:space="preserve">Registrierungen gesamt per </t>
  </si>
  <si>
    <t>Veränderung zum Vorjahr in %</t>
  </si>
  <si>
    <t>2021–2022</t>
  </si>
  <si>
    <t>2022–2023</t>
  </si>
  <si>
    <t>25–34</t>
  </si>
  <si>
    <t>35–44</t>
  </si>
  <si>
    <t>45–54</t>
  </si>
  <si>
    <t>55–64</t>
  </si>
  <si>
    <t>x</t>
  </si>
  <si>
    <t>Hinweis: x = Daten zur Wahrung der statistischen Geheimhaltung unterdrückt</t>
  </si>
  <si>
    <t>*Prozent in Relation zu den Gesamtregistrierungen innerhalb der jeweiligen Berufsgruppe</t>
  </si>
  <si>
    <t>Krankenanstalten</t>
  </si>
  <si>
    <t>mobile Dienste</t>
  </si>
  <si>
    <t>angestellt bei Ärztin/Arzt</t>
  </si>
  <si>
    <t>*Hierzu zählen Straf‐ und Maßnahmenvollzugsanstalten (inklusive Justizbetreuungsagentur), Gewebebank/</t>
  </si>
  <si>
    <t>Gewebeentnahmeeinrichtungen, Blutspendeeinrichtungen, Rettungsdienste, Forschungseinrichtungen und Anstellung bei freiberuflichen DGKP</t>
  </si>
  <si>
    <t>Anteil bis</t>
  </si>
  <si>
    <t>49 Jahre in %</t>
  </si>
  <si>
    <t>Anteil</t>
  </si>
  <si>
    <t>50 Jahre und</t>
  </si>
  <si>
    <t>älter in %</t>
  </si>
  <si>
    <t>DGKP in %</t>
  </si>
  <si>
    <t>PFA in %</t>
  </si>
  <si>
    <t>PA in %</t>
  </si>
  <si>
    <t>GuK gesamt in %</t>
  </si>
  <si>
    <t>Psychiatrische Gesundheits- und Krankenpflege</t>
  </si>
  <si>
    <t>Kinder- und Jugendlichenpflege</t>
  </si>
  <si>
    <t>Krankenhaushygiene</t>
  </si>
  <si>
    <t>Anzahl DGKP mit Berechtigung 
in einer Spezialisierung 
(freiwillige Angabe)</t>
  </si>
  <si>
    <t>Prozent, gemessen an allen 
registrierten DGKP</t>
  </si>
  <si>
    <t>&lt; 20</t>
  </si>
  <si>
    <t>20–24</t>
  </si>
  <si>
    <t>[1] In den Tabellenbeschriftungen wird die jeweilige Grundmenge (ausgewertete n =  …) ausgewiesen. Diese entspricht der Gesamtzahl der in der jeweiligen Auswertung berücksichtigten Personen. Diese Grundmenge kann teilweise von der Gesamtzahl der jeweils registrierten Berufsangehörigen bzw. von der Grundmenge in anderen Auswertungen abweichen, da die ausgewerteten Informationen nicht immer für alle registrierten Personen gleichermaßen vorliegen.</t>
  </si>
  <si>
    <t>[2] Die Personen der jeweils ausgewerteten Grundmenge n werden in den Darstellungen nach unterschiedlichen Zuordnungsmerkmalen wie beispielsweise Beruf aufgeschlüsselt. Wenn eine registrierte Person der Grundmenge n für ein Zuordnungsmerkmal mehrere Ausprägungen aufweist (zwei Berufe etc.), wird jede dieser Ausprägungen in der Tabelle berücksichtigt. In der Grundmenge n wird jene Person jedoch nur einmal gezählt. Aufgrund dieser Möglichkeit der Mehrfachzuordnung kann die Summe der Zuordnungen zu allen Merkmalen in der jeweiligen Tabelle größer sein als die zugrunde liegende Grundmenge n. Auf diesen Umstand wird in der jeweiligen Tabellenbeschriftung mit der Anmerkung „Mehrfachzuordnungen möglich“ hingewiesen.</t>
  </si>
  <si>
    <t>beides, überwiegend …</t>
  </si>
  <si>
    <t>online</t>
  </si>
  <si>
    <t>persönlich</t>
  </si>
  <si>
    <t>Verfahren</t>
  </si>
  <si>
    <t>Anzahl</t>
  </si>
  <si>
    <t>Änderungsmeldung Berufsdaten</t>
  </si>
  <si>
    <t>Änderungsmeldung Stammdaten</t>
  </si>
  <si>
    <t>Gesamtergebnis</t>
  </si>
  <si>
    <t>selbstständiges Ambulatorium</t>
  </si>
  <si>
    <t>Veränderung gegenüber dem Vorjahr in %</t>
  </si>
  <si>
    <t>2019–2020</t>
  </si>
  <si>
    <t>2020–2021</t>
  </si>
  <si>
    <t>Personen (Grundmenge n) 4–10</t>
  </si>
  <si>
    <t>Personen (Grundmenge n) 1–11</t>
  </si>
  <si>
    <t>-</t>
  </si>
  <si>
    <t>&lt; 5</t>
  </si>
  <si>
    <t>2023-2024</t>
  </si>
  <si>
    <t>unbekannt, divers, offen, inter, keine Angabe*</t>
  </si>
  <si>
    <t>* Aufgrund der statistischen Geheimhaltung, wurde eine Imputationsregel angewandt: Personen mit geradem Geburtsjahr wurden der Gruppe der Männer, jene mit ungeradem Geburtsjahr der Gruppe der Frauen zugewiesen.</t>
  </si>
  <si>
    <t>&lt;25</t>
  </si>
  <si>
    <t>25-29</t>
  </si>
  <si>
    <t>30-34</t>
  </si>
  <si>
    <t>35-39</t>
  </si>
  <si>
    <t>40-44</t>
  </si>
  <si>
    <t>45-49</t>
  </si>
  <si>
    <t>50-54</t>
  </si>
  <si>
    <t>55-59</t>
  </si>
  <si>
    <t>60-64</t>
  </si>
  <si>
    <t>&gt;=65</t>
  </si>
  <si>
    <t>Hinweis: x = Daten zur Wahrung der statistischen Geheimhaltung unterdrückt</t>
  </si>
  <si>
    <t>A. ausschließlich angestellt</t>
  </si>
  <si>
    <t>B. ausschließlich freiberuflich</t>
  </si>
  <si>
    <t>C. beides, überwiegend</t>
  </si>
  <si>
    <t>D. Sonstiges</t>
  </si>
  <si>
    <t>25 (&lt;1%)</t>
  </si>
  <si>
    <t>unbekannt, divers, offen, inter, keine Angabe</t>
  </si>
  <si>
    <t xml:space="preserve">Hinweis: x = Daten zur Wahrung der statistischen Geheimhaltung unterdrückt </t>
  </si>
  <si>
    <t>Forschungseinrichtung</t>
  </si>
  <si>
    <t>Ambulatorium</t>
  </si>
  <si>
    <t>Arzt/Ärztin (Arztpraxis)</t>
  </si>
  <si>
    <t>Ärztliche Gruppenpraxis</t>
  </si>
  <si>
    <t>Blutspendeeinrichtung</t>
  </si>
  <si>
    <t>Kuranstalt und Rehabilitationseinrichtungen</t>
  </si>
  <si>
    <t>stationäre Pflegeeinrichtung/Tageszentrum</t>
  </si>
  <si>
    <t>Angestellt bei Angehörigen freiberuflich tätiger/niedergelassener Ergo</t>
  </si>
  <si>
    <t>Straf- und Maßnahmenvollzugsanstalt (inklusive Justizbetreuungsagentur)</t>
  </si>
  <si>
    <t>Angestellt bei Angehörigen freiberuflich tätiger/niedergelassener Logo</t>
  </si>
  <si>
    <t>31 (&lt;1%)</t>
  </si>
  <si>
    <t>&lt; 1 %</t>
  </si>
  <si>
    <t>Ruhend zum Stichtag</t>
  </si>
  <si>
    <t>13 (&lt;1%)</t>
  </si>
  <si>
    <t>12 (&lt;1%)</t>
  </si>
  <si>
    <t>86 (&lt;1%)</t>
  </si>
  <si>
    <t>Selbstständiges Ambulatorium</t>
  </si>
  <si>
    <t xml:space="preserve">Tabelle 2: Anzahl der Registrierungen (Berufsberechtigungen) nach Beruf und Berufsausübung, Stand 31. 12. 2025 (ausgewertete n = 230.580, Mehrfachzuordnungen möglich) </t>
  </si>
  <si>
    <t>2024-2025</t>
  </si>
  <si>
    <t>-0,9 %</t>
  </si>
  <si>
    <t>3,0 %</t>
  </si>
  <si>
    <t>31,8 %</t>
  </si>
  <si>
    <t>21,9 %</t>
  </si>
  <si>
    <t>-2,2 %</t>
  </si>
  <si>
    <t>4,7 %</t>
  </si>
  <si>
    <t>4,5 %</t>
  </si>
  <si>
    <t>-1,0 %</t>
  </si>
  <si>
    <t>3,7 %</t>
  </si>
  <si>
    <t>2,9 %</t>
  </si>
  <si>
    <t>5,5 %</t>
  </si>
  <si>
    <t>2,4 %</t>
  </si>
  <si>
    <t>4,9 %</t>
  </si>
  <si>
    <t>1,7 %</t>
  </si>
  <si>
    <t>3,2 %</t>
  </si>
  <si>
    <t>5,8 %</t>
  </si>
  <si>
    <t>2,3 %</t>
  </si>
  <si>
    <t>2,7 %</t>
  </si>
  <si>
    <t>4,2 %</t>
  </si>
  <si>
    <t>130,0 %</t>
  </si>
  <si>
    <t>204,3 %</t>
  </si>
  <si>
    <t>0,2 %</t>
  </si>
  <si>
    <t xml:space="preserve">Tabelle 4: GuK-Berufe – Anzahl der Registrierungen gesamt und nach Geschlecht in absoluten Zahlen, Stand 31. 12. 2025 (ausgewertete n = 187.118) </t>
  </si>
  <si>
    <t xml:space="preserve">Tabelle 5: GuK-Berufe – Berufsangehörige nach Altersgruppen in absoluten Zahlen und in Prozent, Stand 31. 12. 2025 (ausgewertete n = 187.118) </t>
  </si>
  <si>
    <t>3.218 (3 %)</t>
  </si>
  <si>
    <t>1.910 (18 %)</t>
  </si>
  <si>
    <t>2.762 (4 %)</t>
  </si>
  <si>
    <t>9.811 (9 %)</t>
  </si>
  <si>
    <t>2.190 (21 %)</t>
  </si>
  <si>
    <t>5.152 (8 %)</t>
  </si>
  <si>
    <t>13.541 (12 %)</t>
  </si>
  <si>
    <t>1.495 (14 %)</t>
  </si>
  <si>
    <t>6.778 (11 %)</t>
  </si>
  <si>
    <t>14.969 (13 %)</t>
  </si>
  <si>
    <t>1.350 (13 %)</t>
  </si>
  <si>
    <t>7.596 (12 %)</t>
  </si>
  <si>
    <t>15.366 (13 %)</t>
  </si>
  <si>
    <t>1.151 (11 %)</t>
  </si>
  <si>
    <t>7.714 (12 %)</t>
  </si>
  <si>
    <t>14.553 (13 %)</t>
  </si>
  <si>
    <t>1.045 (10 %)</t>
  </si>
  <si>
    <t>7.323 (12 %)</t>
  </si>
  <si>
    <t>14.367 (13 %)</t>
  </si>
  <si>
    <t>786 (8 %)</t>
  </si>
  <si>
    <t>8.064 (13 %)</t>
  </si>
  <si>
    <t>14.705 (13 %)</t>
  </si>
  <si>
    <t>419 (4 %)</t>
  </si>
  <si>
    <t>9.584 (15 %)</t>
  </si>
  <si>
    <t>10.428 (9 %)</t>
  </si>
  <si>
    <t>96 (&lt;1 %)</t>
  </si>
  <si>
    <t>6.326 (10 %)</t>
  </si>
  <si>
    <t>2.968 (3 %)</t>
  </si>
  <si>
    <t>9 (&lt;1 %)</t>
  </si>
  <si>
    <t>1.442 (2 %)</t>
  </si>
  <si>
    <t xml:space="preserve"> -</t>
  </si>
  <si>
    <t xml:space="preserve"> -  </t>
  </si>
  <si>
    <t>DGKP (14 %)*</t>
  </si>
  <si>
    <t>PFA (36 %)*</t>
  </si>
  <si>
    <t>PA (22 %)*</t>
  </si>
  <si>
    <t>1.883 (12%)</t>
  </si>
  <si>
    <t>1.040 (27%)</t>
  </si>
  <si>
    <t>1.401 (10%)</t>
  </si>
  <si>
    <t>3.043 (19%)</t>
  </si>
  <si>
    <t>817 (21%)</t>
  </si>
  <si>
    <t>1.625 (12%)</t>
  </si>
  <si>
    <t>1.583 (10%)</t>
  </si>
  <si>
    <t>488 (13%)</t>
  </si>
  <si>
    <t>1.595 (11%)</t>
  </si>
  <si>
    <t>1.296 (8%)</t>
  </si>
  <si>
    <t>418 (11%)</t>
  </si>
  <si>
    <t>1.628 (12%)</t>
  </si>
  <si>
    <t>1.194 (7%)</t>
  </si>
  <si>
    <t>383 (10%)</t>
  </si>
  <si>
    <t>1.572 (11%)</t>
  </si>
  <si>
    <t>1.007 (6%)</t>
  </si>
  <si>
    <t>315 (8%)</t>
  </si>
  <si>
    <t>1.389 (10%)</t>
  </si>
  <si>
    <t>878 (5%)</t>
  </si>
  <si>
    <t>208 (5%)</t>
  </si>
  <si>
    <t>1.161 (8%)</t>
  </si>
  <si>
    <t>116 (3%)</t>
  </si>
  <si>
    <t>1.027 (7%)</t>
  </si>
  <si>
    <t>2.663 (17%)</t>
  </si>
  <si>
    <t>1.748 (13%)</t>
  </si>
  <si>
    <t>1.678 (10%)</t>
  </si>
  <si>
    <t>805 (6%)</t>
  </si>
  <si>
    <t>63.328 (66%)</t>
  </si>
  <si>
    <t>3.738 (56%)</t>
  </si>
  <si>
    <t>7.518 (15%)</t>
  </si>
  <si>
    <t>14.682 (15%)</t>
  </si>
  <si>
    <t>2.255 (34%)</t>
  </si>
  <si>
    <t>26.355 (54%)</t>
  </si>
  <si>
    <t>5.208 (5%)</t>
  </si>
  <si>
    <t>318 (5%)</t>
  </si>
  <si>
    <t>5.875 (12%)</t>
  </si>
  <si>
    <t>Betreuungseinrichtung für Menschen mit Behinderung</t>
  </si>
  <si>
    <t>1.719 (2%)</t>
  </si>
  <si>
    <t>155 (2%)</t>
  </si>
  <si>
    <t>7.126 (15%)</t>
  </si>
  <si>
    <t>3.995 (4%)</t>
  </si>
  <si>
    <t>58 (&lt;1%)</t>
  </si>
  <si>
    <t>524 (1%)</t>
  </si>
  <si>
    <t>2.630 (3%)</t>
  </si>
  <si>
    <t>50 (&lt;1%)</t>
  </si>
  <si>
    <t>908 (2%)</t>
  </si>
  <si>
    <t>Kuranstalten, Rehaeinrichtung</t>
  </si>
  <si>
    <t>1.629 (2%)</t>
  </si>
  <si>
    <t>279 (&lt;1%)</t>
  </si>
  <si>
    <t>Ausbildungseinrichtung</t>
  </si>
  <si>
    <t>1.381 (1%)</t>
  </si>
  <si>
    <t>117 (&lt;1%)</t>
  </si>
  <si>
    <t>weitere Einrichtung im GW*</t>
  </si>
  <si>
    <t>996 (1%)</t>
  </si>
  <si>
    <t>28 (&lt;1%)</t>
  </si>
  <si>
    <t>197 (&lt;1%)</t>
  </si>
  <si>
    <t>stationäre Pflegeeinrichtung / Tageszentrum</t>
  </si>
  <si>
    <t>901 (&lt;1%)</t>
  </si>
  <si>
    <t>176 (&lt;1%)</t>
  </si>
  <si>
    <t>60 %</t>
  </si>
  <si>
    <t>40 %</t>
  </si>
  <si>
    <t>82 %</t>
  </si>
  <si>
    <t>18 %</t>
  </si>
  <si>
    <t>72 %</t>
  </si>
  <si>
    <t>28 %</t>
  </si>
  <si>
    <t>66 %</t>
  </si>
  <si>
    <t>34 %</t>
  </si>
  <si>
    <t>88 %</t>
  </si>
  <si>
    <t>12 %</t>
  </si>
  <si>
    <t>41 %</t>
  </si>
  <si>
    <t>59 %</t>
  </si>
  <si>
    <t>84 %</t>
  </si>
  <si>
    <t>16 %</t>
  </si>
  <si>
    <t>43 %</t>
  </si>
  <si>
    <t>57 %</t>
  </si>
  <si>
    <t>56 %</t>
  </si>
  <si>
    <t>44 %</t>
  </si>
  <si>
    <t>73 %</t>
  </si>
  <si>
    <t>27 %</t>
  </si>
  <si>
    <t>58 %</t>
  </si>
  <si>
    <t>42 %</t>
  </si>
  <si>
    <t>83 %</t>
  </si>
  <si>
    <t>68 %</t>
  </si>
  <si>
    <t>91 %</t>
  </si>
  <si>
    <t>85 %</t>
  </si>
  <si>
    <t>93 %</t>
  </si>
  <si>
    <t>75 %</t>
  </si>
  <si>
    <t>95 %</t>
  </si>
  <si>
    <t>96 %</t>
  </si>
  <si>
    <t>92 %</t>
  </si>
  <si>
    <t>76 %</t>
  </si>
  <si>
    <t>94 %</t>
  </si>
  <si>
    <t>87 %</t>
  </si>
  <si>
    <t>89 %</t>
  </si>
  <si>
    <t>50 %</t>
  </si>
  <si>
    <t>90 %</t>
  </si>
  <si>
    <t>81 %</t>
  </si>
  <si>
    <t>86 %</t>
  </si>
  <si>
    <t>71 %</t>
  </si>
  <si>
    <t>7 %</t>
  </si>
  <si>
    <t>4 %</t>
  </si>
  <si>
    <t>3 %</t>
  </si>
  <si>
    <t>2 %</t>
  </si>
  <si>
    <t>1 %</t>
  </si>
  <si>
    <t>&lt; 1 %</t>
  </si>
  <si>
    <t>9.880 (9 %)</t>
  </si>
  <si>
    <t>600 (6 %)</t>
  </si>
  <si>
    <t>3.618 (6 %)</t>
  </si>
  <si>
    <t>62.014 (54 %)</t>
  </si>
  <si>
    <t>2.520 (24 %)</t>
  </si>
  <si>
    <t>15.509 (25 %)</t>
  </si>
  <si>
    <t>29.578 (26 %)</t>
  </si>
  <si>
    <t>3.130 (30 %)</t>
  </si>
  <si>
    <t>18.942 (30 %)</t>
  </si>
  <si>
    <t>9.201 (8 %)</t>
  </si>
  <si>
    <t>2.411 (23 %)</t>
  </si>
  <si>
    <t>15.860 (25 %)</t>
  </si>
  <si>
    <t>3.022 (3 %)</t>
  </si>
  <si>
    <t>1.548 (15 %)</t>
  </si>
  <si>
    <t>8.092 (13 %)</t>
  </si>
  <si>
    <t>229 (&lt;1 %)</t>
  </si>
  <si>
    <t>242 (2 %)</t>
  </si>
  <si>
    <t>716 (1 %)</t>
  </si>
  <si>
    <t xml:space="preserve"> &lt; 5</t>
  </si>
  <si>
    <t>8 %</t>
  </si>
  <si>
    <t>6 %</t>
  </si>
  <si>
    <t>77 %</t>
  </si>
  <si>
    <t>23 %</t>
  </si>
  <si>
    <t>380 (5 %)</t>
  </si>
  <si>
    <t>103 (5 %)</t>
  </si>
  <si>
    <t>257 (5 %)</t>
  </si>
  <si>
    <t>113 (4 %)</t>
  </si>
  <si>
    <t>25 (6 %)</t>
  </si>
  <si>
    <t>739 (4 %)</t>
  </si>
  <si>
    <t>286 (5 %)</t>
  </si>
  <si>
    <t>919 (13 %)</t>
  </si>
  <si>
    <t>366 (17 %)</t>
  </si>
  <si>
    <t>816 (16 %)</t>
  </si>
  <si>
    <t>363 (14 %)</t>
  </si>
  <si>
    <t>69 (15 %)</t>
  </si>
  <si>
    <t>2.568 (13 %)</t>
  </si>
  <si>
    <t>873 (14 %)</t>
  </si>
  <si>
    <t>907 (13 %)</t>
  </si>
  <si>
    <t>400 (19 %)</t>
  </si>
  <si>
    <t>892 (17 %)</t>
  </si>
  <si>
    <t>390 (15 %)</t>
  </si>
  <si>
    <t>70 (16 %)</t>
  </si>
  <si>
    <t>3.109 (16 %)</t>
  </si>
  <si>
    <t>893 (14 %)</t>
  </si>
  <si>
    <t>810 (11 %)</t>
  </si>
  <si>
    <t>347 (16 %)</t>
  </si>
  <si>
    <t>802 (16 %)</t>
  </si>
  <si>
    <t>386 (15 %)</t>
  </si>
  <si>
    <t>44 (10 %)</t>
  </si>
  <si>
    <t>3.102 (16 %)</t>
  </si>
  <si>
    <t>770 (12 %)</t>
  </si>
  <si>
    <t>829 (11 %)</t>
  </si>
  <si>
    <t>269 (12 %)</t>
  </si>
  <si>
    <t>798 (15 %)</t>
  </si>
  <si>
    <t>315 (12 %)</t>
  </si>
  <si>
    <t>53 (12 %)</t>
  </si>
  <si>
    <t>2.972 (15 %)</t>
  </si>
  <si>
    <t>821 (13 %)</t>
  </si>
  <si>
    <t>793 (11 %)</t>
  </si>
  <si>
    <t>208 (10 %)</t>
  </si>
  <si>
    <t>559 (11 %)</t>
  </si>
  <si>
    <t>296 (12 %)</t>
  </si>
  <si>
    <t>43 (10 %)</t>
  </si>
  <si>
    <t>2.353 (12 %)</t>
  </si>
  <si>
    <t>725 (12 %)</t>
  </si>
  <si>
    <t>869 (12 %)</t>
  </si>
  <si>
    <t>204 (9 %)</t>
  </si>
  <si>
    <t>458 (9 %)</t>
  </si>
  <si>
    <t>244 (10 %)</t>
  </si>
  <si>
    <t>39 (9 %)</t>
  </si>
  <si>
    <t>1.992 (10 %)</t>
  </si>
  <si>
    <t>708 (11 %)</t>
  </si>
  <si>
    <t>828 (11 %)</t>
  </si>
  <si>
    <t>133 (6 %)</t>
  </si>
  <si>
    <t>283 (5 %)</t>
  </si>
  <si>
    <t>214 (8 %)</t>
  </si>
  <si>
    <t>48 (11 %)</t>
  </si>
  <si>
    <t>1.568 (8 %)</t>
  </si>
  <si>
    <t>591 (10 %)</t>
  </si>
  <si>
    <t>670 (9 %)</t>
  </si>
  <si>
    <t>91 (4 %)</t>
  </si>
  <si>
    <t>211 (4 %)</t>
  </si>
  <si>
    <t>141 (6 %)</t>
  </si>
  <si>
    <t>36 (8 %)</t>
  </si>
  <si>
    <t>967 (5 %)</t>
  </si>
  <si>
    <t>408 (7 %)</t>
  </si>
  <si>
    <t>204 (3 %)</t>
  </si>
  <si>
    <t>39 (2 %)</t>
  </si>
  <si>
    <t>77 (1 %)</t>
  </si>
  <si>
    <t>86 (3 %)</t>
  </si>
  <si>
    <t>22 (5 %)</t>
  </si>
  <si>
    <t>500 (3 %)</t>
  </si>
  <si>
    <t>96 (2 %)</t>
  </si>
  <si>
    <t>&lt; 5</t>
  </si>
  <si>
    <t>235 (19 %)</t>
  </si>
  <si>
    <t>62 (14 %)</t>
  </si>
  <si>
    <t>126 (16 %)</t>
  </si>
  <si>
    <t>64 (22 %)</t>
  </si>
  <si>
    <t>13 (15 %)</t>
  </si>
  <si>
    <t>383 (19 %)</t>
  </si>
  <si>
    <t>184 (18 %)</t>
  </si>
  <si>
    <t>333 (27 %)</t>
  </si>
  <si>
    <t>151 (35 %)</t>
  </si>
  <si>
    <t>238 (31 %)</t>
  </si>
  <si>
    <t>79 (27 %)</t>
  </si>
  <si>
    <t>23 (27 %)</t>
  </si>
  <si>
    <t>619 (31 %)</t>
  </si>
  <si>
    <t>341 (33 %)</t>
  </si>
  <si>
    <t>144 (12 %)</t>
  </si>
  <si>
    <t>76 (17 %)</t>
  </si>
  <si>
    <t>135 (18 %)</t>
  </si>
  <si>
    <t>44 (15 %)</t>
  </si>
  <si>
    <t>19 (23 %)</t>
  </si>
  <si>
    <t>339 (17 %)</t>
  </si>
  <si>
    <t>157 (15 %)</t>
  </si>
  <si>
    <t>70 (6 %)</t>
  </si>
  <si>
    <t>45 (10 %)</t>
  </si>
  <si>
    <t>79 (10 %)</t>
  </si>
  <si>
    <t>23 (8 %)</t>
  </si>
  <si>
    <t>6 (7 %)</t>
  </si>
  <si>
    <t>189 (10 %)</t>
  </si>
  <si>
    <t>68 (7 %)</t>
  </si>
  <si>
    <t>52 (4 %)</t>
  </si>
  <si>
    <t>34 (8 %)</t>
  </si>
  <si>
    <t>56 (7 %)</t>
  </si>
  <si>
    <t>19 (6 %)</t>
  </si>
  <si>
    <t>118 (6 %)</t>
  </si>
  <si>
    <t>46 (4 %)</t>
  </si>
  <si>
    <t>20 (5 %)</t>
  </si>
  <si>
    <t>36 (5 %)</t>
  </si>
  <si>
    <t>13 (4 %)</t>
  </si>
  <si>
    <t>88 (4 %)</t>
  </si>
  <si>
    <t>27 (3 %)</t>
  </si>
  <si>
    <t>40 (3 %)</t>
  </si>
  <si>
    <t>8 (2 %)</t>
  </si>
  <si>
    <t>23 (3 %)</t>
  </si>
  <si>
    <t>7 (2 %)</t>
  </si>
  <si>
    <t>53 (3 %)</t>
  </si>
  <si>
    <t>24 (2 %)</t>
  </si>
  <si>
    <t>26 (2 %)</t>
  </si>
  <si>
    <t>9 (2 %)</t>
  </si>
  <si>
    <t>13 (2 %)</t>
  </si>
  <si>
    <t>11 (4 %)</t>
  </si>
  <si>
    <t>36 (2 %)</t>
  </si>
  <si>
    <t>31 (3 %)</t>
  </si>
  <si>
    <t>145 (12 %)</t>
  </si>
  <si>
    <t>17 (4 %)</t>
  </si>
  <si>
    <t>40 (5 %)</t>
  </si>
  <si>
    <t>20 (7 %)</t>
  </si>
  <si>
    <t>7 (8 %)</t>
  </si>
  <si>
    <t>79 (4 %)</t>
  </si>
  <si>
    <t>90 (9 %)</t>
  </si>
  <si>
    <t>128 (11 %)</t>
  </si>
  <si>
    <t>15 (3 %)</t>
  </si>
  <si>
    <t>25 (3 %)</t>
  </si>
  <si>
    <t>15 (5 %)</t>
  </si>
  <si>
    <t>11 (13 %)</t>
  </si>
  <si>
    <t>62 (3 %)</t>
  </si>
  <si>
    <t>55 (5 %)</t>
  </si>
  <si>
    <t>3.869 (65 %)</t>
  </si>
  <si>
    <t>660 (11 %)</t>
  </si>
  <si>
    <t>415 (7 %)</t>
  </si>
  <si>
    <t>334 (6 %)</t>
  </si>
  <si>
    <t>192 (3 %)</t>
  </si>
  <si>
    <t>179 (3 %)</t>
  </si>
  <si>
    <t>136 (2 %)</t>
  </si>
  <si>
    <t>125 (2 %)</t>
  </si>
  <si>
    <t>40 (&lt;1 %)</t>
  </si>
  <si>
    <t>Rettungsdienst</t>
  </si>
  <si>
    <t>12 (&lt;1 %)</t>
  </si>
  <si>
    <t>21 (&lt;1 %)</t>
  </si>
  <si>
    <t xml:space="preserve">(ausgewertete n = 5.924, Mehrfachzuordnungen möglich) </t>
  </si>
  <si>
    <t>821 (57 %)</t>
  </si>
  <si>
    <t>265 (18 %)</t>
  </si>
  <si>
    <t>144 (10 %)</t>
  </si>
  <si>
    <t>65 (4 %)</t>
  </si>
  <si>
    <t>60 (4 %)</t>
  </si>
  <si>
    <t>48 (3 %)</t>
  </si>
  <si>
    <t>44 (3 %)</t>
  </si>
  <si>
    <t>30 (2 %)</t>
  </si>
  <si>
    <t>20 (1 %)</t>
  </si>
  <si>
    <t>16 (&lt;1 %)</t>
  </si>
  <si>
    <t>1.379 (43 %)</t>
  </si>
  <si>
    <t>398 (12 %)</t>
  </si>
  <si>
    <t>332 (10 %)</t>
  </si>
  <si>
    <t>277 (9 %)</t>
  </si>
  <si>
    <t>256 (8 %)</t>
  </si>
  <si>
    <t>235 (7 %)</t>
  </si>
  <si>
    <t>117 (4 %)</t>
  </si>
  <si>
    <t>116 (4 %)</t>
  </si>
  <si>
    <t>68 (2 %)</t>
  </si>
  <si>
    <t>36 (1 %)</t>
  </si>
  <si>
    <t>78 (2 %)</t>
  </si>
  <si>
    <t>627 (46 %)</t>
  </si>
  <si>
    <t>177 (13 %)</t>
  </si>
  <si>
    <t>127 (9 %)</t>
  </si>
  <si>
    <t>115 (9 %)</t>
  </si>
  <si>
    <t>75 (6 %)</t>
  </si>
  <si>
    <t>73 (5 %)</t>
  </si>
  <si>
    <t>67 (5 %)</t>
  </si>
  <si>
    <t>47 (3 %)</t>
  </si>
  <si>
    <t>38 (3 %)</t>
  </si>
  <si>
    <t>17 (1 %)</t>
  </si>
  <si>
    <t>183 (51 %)</t>
  </si>
  <si>
    <t>138 (39 %)</t>
  </si>
  <si>
    <t>46 (13 %)</t>
  </si>
  <si>
    <t>15 (4 %)</t>
  </si>
  <si>
    <t>9 (3 %)</t>
  </si>
  <si>
    <t>5 (1 %)</t>
  </si>
  <si>
    <t>angestellt bei Angehörigen freiberuflich tätiger/niedergelassener OT</t>
  </si>
  <si>
    <t>angestellt bei Angehörigen freiberuflich tätiger/niedergelassener Logo</t>
  </si>
  <si>
    <t>3.644 (42 %)</t>
  </si>
  <si>
    <t>1.380 (16 %)</t>
  </si>
  <si>
    <t>1.347 (16 %)</t>
  </si>
  <si>
    <t>angestellt bei Angehörigen freiberuflich tätiger/niedergelassener Physio</t>
  </si>
  <si>
    <t>704 (8 %)</t>
  </si>
  <si>
    <t>406 (5 %)</t>
  </si>
  <si>
    <t>347 (4 %)</t>
  </si>
  <si>
    <t>241 (3 %)</t>
  </si>
  <si>
    <t>224 (3 %)</t>
  </si>
  <si>
    <t>198 (2 %)</t>
  </si>
  <si>
    <t>140 (2 %)</t>
  </si>
  <si>
    <t>146 (2 %)</t>
  </si>
  <si>
    <t xml:space="preserve">(ausgewertete n = 5.128, Mehrfachzuordnungen möglich) </t>
  </si>
  <si>
    <t>3.940 (77 %)</t>
  </si>
  <si>
    <t>504 (10 %)</t>
  </si>
  <si>
    <t>236 (5 %)</t>
  </si>
  <si>
    <t>231 (4 %)</t>
  </si>
  <si>
    <t>104 (2 %)</t>
  </si>
  <si>
    <t>81 (2 %)</t>
  </si>
  <si>
    <t>27 (&lt;1 %)</t>
  </si>
  <si>
    <t>angestellt bei Angehörigen freiberuflich tätiger/niedergelassener RT</t>
  </si>
  <si>
    <t>22 (&lt;1 %)</t>
  </si>
  <si>
    <t>7 (&lt;1 %)</t>
  </si>
  <si>
    <t>98 %</t>
  </si>
  <si>
    <t>100 %</t>
  </si>
  <si>
    <t>61 %</t>
  </si>
  <si>
    <t>99 %</t>
  </si>
  <si>
    <t>97 %</t>
  </si>
  <si>
    <t>69 %</t>
  </si>
  <si>
    <t>79 %</t>
  </si>
  <si>
    <t>65 %</t>
  </si>
  <si>
    <t>62 %</t>
  </si>
  <si>
    <t>55 %</t>
  </si>
  <si>
    <t>78 %</t>
  </si>
  <si>
    <t>70 %</t>
  </si>
  <si>
    <t>38 (18 %)</t>
  </si>
  <si>
    <t>25-34</t>
  </si>
  <si>
    <t>95 (45 %)</t>
  </si>
  <si>
    <t>35-44</t>
  </si>
  <si>
    <t>51 (24 %)</t>
  </si>
  <si>
    <t>45-54</t>
  </si>
  <si>
    <t>24 (11 %)</t>
  </si>
  <si>
    <t>55-64</t>
  </si>
  <si>
    <t>2.043 (52%)</t>
  </si>
  <si>
    <t>Kuranstalt, Rehaeinrichtung</t>
  </si>
  <si>
    <t>Industrie und ähnliche Einrichtung</t>
  </si>
  <si>
    <t>weitere Einrichtung im GW</t>
  </si>
  <si>
    <t>selbstständige Ambulatorium</t>
  </si>
  <si>
    <t>Summe der Registrierungen 1–3</t>
  </si>
  <si>
    <t>Summe der Registrierungen 4–10</t>
  </si>
  <si>
    <t>Summe der Registrierungen 1–11</t>
  </si>
  <si>
    <t>2023–2024</t>
  </si>
  <si>
    <t>+3,5 %</t>
  </si>
  <si>
    <t>+2,5 %</t>
  </si>
  <si>
    <t>+43,8 %</t>
  </si>
  <si>
    <t>+4,7 %</t>
  </si>
  <si>
    <t>+4,5 %</t>
  </si>
  <si>
    <t>+5,9 %</t>
  </si>
  <si>
    <t>+0,2 %</t>
  </si>
  <si>
    <t>Tabelle 3: Gegenüberstellung der Registrierungen gesamt per 31. 12. 2023 (ausgewertete n=220.264, Mehrfachzuordnungen möglich), 31. 12. 2024 (ausgewertete n=220.664, Mehrfachzuordnungen möglich) und 31.12.2025 (ausgewertete n=230.580, Mehrfachzuordnungen möglich) pro Beruf in absoluten Zahlen und prozentueller Veränderung pro Beruf in absoluten Zahlen und prozentueller Veränderung"</t>
  </si>
  <si>
    <t>Tabelle 6: GuK-Berufe – Gegenüberstellung der Registrierungen gesamt per 31. 12. 2024 (ausgewertete n = 179.041) und 31. 12. 2025 (ausgewertete n = 187.118) nach Art der Berufsausübung</t>
  </si>
  <si>
    <t xml:space="preserve">Tabelle 7: GuK-Berufe Kategorie „Sonstiges“ – Berufsangehörige nach Altersgruppen in absoluten Zahlen und in Prozent, Stand 31. 12. 2025 (ausgewertete n = 33.868) </t>
  </si>
  <si>
    <t>Tabelle 8: GuK‑Berufe – Einsatzgebiete der angestellten Berufsangehörigen nach Setting in absoluten Zahlen und in Prozent, Stand 31. 12. 2025 (ausgewertete n = 151.091, Mehrfach­zuordnungen möglich)</t>
  </si>
  <si>
    <t xml:space="preserve">Tabelle 9: GuK-Berufe – Berufsangehörige in ausgewählten Settings nach Altersgruppen in Prozent, Stand 31.12.2025 (ausgewertete n = 139.804, Mehrfachzuordnungen möglich) </t>
  </si>
  <si>
    <t>Tabelle 10: GuK‑Berufe – Anzahl der registrierten Berufsangehörigen, die zusätzlich eine Ausbildung in einem Sozialbetreuungsberuf angaben, Stand 31. 12. 2025 (ausgewertete n = 18.497, Mehrfachzuordnungen möglich)</t>
  </si>
  <si>
    <t xml:space="preserve">Tabelle 11: GuK-Berufe – Anteil der DGKP, PFA und PA mit beruflicher Erstqualifikation in Österreich nach Bundesland der Berufsausübung in Prozent, Stand 31. 12. 2025 (ausgewertete n = 153.257) </t>
  </si>
  <si>
    <t xml:space="preserve">Tabelle 12: DGKP – Anzahl der DGKP mit freiwillig angegebener Ausbildung in einer Spezialisierung, Stand 31. 12. 2025 (ausgewertete n = 26.663) </t>
  </si>
  <si>
    <t>Tabelle 13: GuK‐Berufe – Alter bei Abschluss der Erstausbildung in absoluten Zahlen und in Prozent, Stand 31. 12. 2025 (ausgewertete n = 187.112)</t>
  </si>
  <si>
    <t xml:space="preserve">Tabelle 14: GuK-Berufe – Einwohnerzahl pro Berufsangehörige:n nach Bundesland der Berufsausübung, Stand 31. 12. 2025 (ausgewertete n = 153.260, Mehrfachzuordnungen möglich) </t>
  </si>
  <si>
    <t>Tabelle 16: MTD – Registrierungen nach Altersgruppen in absoluten Zahlen und in Prozent, Stand 31. 12. 2025 (ausgewertete n = 43.528)</t>
  </si>
  <si>
    <t xml:space="preserve">Tabelle 17: MTD – Gegenüberstellungen der Registrierungen gesamt nach Art der Berufsausübung Stand 31. 12. 2024 (ausgewertete n = 41.833, Mehrfachzuordnungen möglich) und 31. 12. 2025 (ausgewertete n = 43.560, Mehrfachzuordnungen möglich) </t>
  </si>
  <si>
    <t xml:space="preserve">Tabelle 18: MTD Kategorie „Sonstiges“ – Registrierungen nach Altersgruppen in absoluten Zahlen und in Prozent, Stand 31. 12. 2025 (ausgewertete n = 5.788) </t>
  </si>
  <si>
    <t>Tabelle 19: Biomedizinische Analytik – häufigste Einsatzgebiete der angestellten Berufsangehörigen nach Setting in absoluten Zahlen und in Prozent, Stand 31. 12. 2025</t>
  </si>
  <si>
    <t xml:space="preserve">Tabelle 20: Diätologie – häufigste Einsatzgebiete der angestellten Berufsangehörigen nach Setting in absoluten Zahlen und in Prozent, Stand 31. 12. 2025 (ausgewertete n = 1.449, Mehrfachzuordnungen möglich) </t>
  </si>
  <si>
    <t xml:space="preserve">Tabelle 21: Ergotherapie – häufigste Einsatzgebiete der angestellten Berufsangehörigen nach Setting in absoluten Zahlen und in Prozent, Stand 31. 12. 2025 (ausgewertete n = 3.219, Mehrfachzuordnungen möglich) </t>
  </si>
  <si>
    <t xml:space="preserve">Tabelle 22: Logopädie – häufigste Einsatzgebiete der angestellten Berufsangehörigen nach Setting in absoluten Zahlen und in Prozent, Stand 31. 12. 2025 (ausgewertete n = 1.350, Mehrfachzuordnungen möglich) </t>
  </si>
  <si>
    <t xml:space="preserve">Tabelle 23: Orthoptik – häufigste Einsatzgebiete der angestellten Berufsangehörigen nach Setting in absoluten Zahlen und in Prozent, Stand 31. 12. 2025 (ausgewertete n = 358, Mehrfachzuordnungen möglich) </t>
  </si>
  <si>
    <t xml:space="preserve">Tabelle 24: Physiotherapie – häufigste Einsatzgebiete der angestellten Berufsangehörigen nach Setting in absoluten Zahlen und in Prozent, Stand 31. 12. 2025 (ausgewertete n = 8.632, Mehrfachzuordnungen möglich) </t>
  </si>
  <si>
    <t>Tabelle 25: Radiologietechnologie – häufigste Einsatzgebiete der angestellten Berufs­angehörigen nach Setting in absoluten Zahlen und in Prozent, Stand 31. 12. 2025</t>
  </si>
  <si>
    <t xml:space="preserve">Tabelle 26: MTD – registrierte Personen mit beruflicher Erstqualifikation in Österreich nach Bundesland der Berufsausübung in Prozent, Stand 31. 12. 2025 (ausgewertete n = 37.758, Mehrfachzuordnungen möglich) </t>
  </si>
  <si>
    <t xml:space="preserve">Tabelle 27: MTD – registrierte Berufsangehörige pro Bundesland der Tätigkeit, 
Stand 31. 12. 2025 (ausgewertete n = 37.759, Mehrfachzuordnungen möglich) </t>
  </si>
  <si>
    <t xml:space="preserve">Tabelle 28: MTD – Berufsangehörige pro 1.000 Einwohner:innen nach Bundesland der Berufsausübung, Stand 31. 12. 2025 (ausgewertete n = 37.759, Mehrfachzuordnungen möglich) </t>
  </si>
  <si>
    <t xml:space="preserve">Tabelle 29: MTD – Einwohnerzahl pro Berufsangehörige:n nach Bundesland der Berufsausübung, Stand 31. 12. 2025 (ausgewertete n = 37.759, Mehrfachzuordnungen möglich) </t>
  </si>
  <si>
    <t>Tabelle 30: OTA – Registrierungen gesamt und nach Geschlecht in absoluten Zahlen und in Prozent, Stand 31.12.2025 (ausgewertete n=210)</t>
  </si>
  <si>
    <t xml:space="preserve">Tabelle 31: OTA – Berufsangehörige nach Altersgruppen in absoluten Zahlen und in Prozent, Stand 31. 12. 2025 (n = 210) </t>
  </si>
  <si>
    <t>Tabelle 32: GuK-Berufe – prozentueller Verlauf der Registrierungen von Personen mit ausländischer Erstqualifikation in EU/EWR/Schweiz gesamt zwischen 2021 und 2025</t>
  </si>
  <si>
    <t>2021-2022</t>
  </si>
  <si>
    <t>2022-2023</t>
  </si>
  <si>
    <t xml:space="preserve">Ø jährliches Wachstum 2021–2025 </t>
  </si>
  <si>
    <t>+0,0 %</t>
  </si>
  <si>
    <t>+4,6 %</t>
  </si>
  <si>
    <t>+3,8 %</t>
  </si>
  <si>
    <t>+36,4 %</t>
  </si>
  <si>
    <t>+50,2 %</t>
  </si>
  <si>
    <t>+60,0 %</t>
  </si>
  <si>
    <t>+47,4 %</t>
  </si>
  <si>
    <t>+48,3 %</t>
  </si>
  <si>
    <t>+5,2 %</t>
  </si>
  <si>
    <t>-4,5 %</t>
  </si>
  <si>
    <t>+1,3 %</t>
  </si>
  <si>
    <t>+ 5,2 %</t>
  </si>
  <si>
    <t>+ 6,7 %</t>
  </si>
  <si>
    <t>+ 1,1 %</t>
  </si>
  <si>
    <t>+ 6,0 %</t>
  </si>
  <si>
    <t>GuK-Beruf</t>
  </si>
  <si>
    <t>Tabelle 33: GuK-Berufe – prozentueller Verlauf der Registrierungen von Personen mit ausländischer Erstqualifikation in Drittstaaten gesamt zwischen 2021 und 2025</t>
  </si>
  <si>
    <t xml:space="preserve"> Ø jährliches Wachstum 2021–2025</t>
  </si>
  <si>
    <t>+1,9 %</t>
  </si>
  <si>
    <t>-2,9 %</t>
  </si>
  <si>
    <t>+7,9 %</t>
  </si>
  <si>
    <t>+54,2 %</t>
  </si>
  <si>
    <t>+65,5 %</t>
  </si>
  <si>
    <t>+112,4 %</t>
  </si>
  <si>
    <t>+68,9 %</t>
  </si>
  <si>
    <t>+9,3 %</t>
  </si>
  <si>
    <t>+38,6 %</t>
  </si>
  <si>
    <t>+24,3 %</t>
  </si>
  <si>
    <t>+28,3 %</t>
  </si>
  <si>
    <t>+6,4 %</t>
  </si>
  <si>
    <t>+11,8 %</t>
  </si>
  <si>
    <t>+16,5 %</t>
  </si>
  <si>
    <t>+18,6 %</t>
  </si>
  <si>
    <t>+13,2 %</t>
  </si>
  <si>
    <t>Tabelle 34: GuK‑Berufe - Personen mit ausländischer Erstqualifikation nach Bundesland, Stand 31. 12. 2025 (ausgewertete n=19.155)</t>
  </si>
  <si>
    <t>n</t>
  </si>
  <si>
    <t>%</t>
  </si>
  <si>
    <t>74 %</t>
  </si>
  <si>
    <t>5 %</t>
  </si>
  <si>
    <t>14 %</t>
  </si>
  <si>
    <t>17 %</t>
  </si>
  <si>
    <t>11 %</t>
  </si>
  <si>
    <t>51 %</t>
  </si>
  <si>
    <t>15 %</t>
  </si>
  <si>
    <t>35 %</t>
  </si>
  <si>
    <t>9 %</t>
  </si>
  <si>
    <t>21 %</t>
  </si>
  <si>
    <t>13 %</t>
  </si>
  <si>
    <t>Tabelle 35: GuK‑Berufe - Einsatzgebiete der angestellten Berufsangehörigen mit ausländischer Erstqualifikation, nach Settings in absoluten Zahlen und in Prozent, Stand 31. 12. 2025 (ausgewertete n=18.926, Mehrfachzuordnungen möglich)</t>
  </si>
  <si>
    <t>6.017 (45 %)</t>
  </si>
  <si>
    <t>573 (29 %)</t>
  </si>
  <si>
    <t>264 (7 %)</t>
  </si>
  <si>
    <t>6.854 (36 %)</t>
  </si>
  <si>
    <t>5.319 (40 %)</t>
  </si>
  <si>
    <t>1.209 (62 %)</t>
  </si>
  <si>
    <t>2.918 (81 %)</t>
  </si>
  <si>
    <t>9.446 (50 %)</t>
  </si>
  <si>
    <t>719 (5 %)</t>
  </si>
  <si>
    <t>75 (4 %)</t>
  </si>
  <si>
    <t>177 (5 %)</t>
  </si>
  <si>
    <t>971 (5 %)</t>
  </si>
  <si>
    <t>Betreuungseinrichtungen für Menschen mit Behinderung</t>
  </si>
  <si>
    <t>165 (1 %)</t>
  </si>
  <si>
    <t>48 (2 %)</t>
  </si>
  <si>
    <t>154 (4 %)</t>
  </si>
  <si>
    <t>367 (2 %)</t>
  </si>
  <si>
    <t>angestellt bei Arzt/Ärztin</t>
  </si>
  <si>
    <t>323 (2 %)</t>
  </si>
  <si>
    <t>14 (&lt;1 %)</t>
  </si>
  <si>
    <t>20 (&lt;1 %)</t>
  </si>
  <si>
    <t>357 (2 %)</t>
  </si>
  <si>
    <t>17 (&lt;1 %)</t>
  </si>
  <si>
    <t>53 (1 %)</t>
  </si>
  <si>
    <t>393 (2 %)</t>
  </si>
  <si>
    <t>169 (1 %)</t>
  </si>
  <si>
    <t>7 (&lt;1 %)</t>
  </si>
  <si>
    <t>15 (&lt;1 %)</t>
  </si>
  <si>
    <t>191 (1 %)</t>
  </si>
  <si>
    <t>85 (&lt;1 %)</t>
  </si>
  <si>
    <t>88 (&lt;1 %)</t>
  </si>
  <si>
    <t>147 (1 %)</t>
  </si>
  <si>
    <t>6 (&lt;1 %)</t>
  </si>
  <si>
    <t>9 (&lt;1 %)</t>
  </si>
  <si>
    <t>162 (&lt;1 %)</t>
  </si>
  <si>
    <t>3 (&lt;1 %)</t>
  </si>
  <si>
    <t>4 (&lt;1 %)</t>
  </si>
  <si>
    <t>172 (&lt;1 %)</t>
  </si>
  <si>
    <t>12 (&lt;1 %)</t>
  </si>
  <si>
    <t>1 (&lt;1 %)</t>
  </si>
  <si>
    <t>13.361 (100 %)</t>
  </si>
  <si>
    <t>1.950 (100 %)</t>
  </si>
  <si>
    <t>3.615 (100 %)</t>
  </si>
  <si>
    <t>18.926 (100 %)</t>
  </si>
  <si>
    <t>Tabelle 36: GuK-Berufe – Personen mit ausländischer Erstqualifikation nach Staat der beruflichen Erstqualifikation, Stand: 31. 12. 2025 (ausgewertete n=23.093, 279 Fälle aufgrund der statistischen Geheimhaltung nicht ausgewiesen)</t>
  </si>
  <si>
    <t>Staat der beruflichen Erstqualifikation</t>
  </si>
  <si>
    <t>Deutschland</t>
  </si>
  <si>
    <t>3.950 (25 %)</t>
  </si>
  <si>
    <t>202 (8 %)</t>
  </si>
  <si>
    <t>485 (11 %)</t>
  </si>
  <si>
    <t>4.637 (20 %)</t>
  </si>
  <si>
    <t>Slowakei</t>
  </si>
  <si>
    <t>2.125 (13 %)</t>
  </si>
  <si>
    <t>156 (6 %)</t>
  </si>
  <si>
    <t>471 (10 %)</t>
  </si>
  <si>
    <t>2.752 (12 %)</t>
  </si>
  <si>
    <t>Bosnien und Herzegowina</t>
  </si>
  <si>
    <t>973 (6 %)</t>
  </si>
  <si>
    <t>295 (12 %)</t>
  </si>
  <si>
    <t>725 (16 %)</t>
  </si>
  <si>
    <t>1.993 (9 %)</t>
  </si>
  <si>
    <t>Slowenien</t>
  </si>
  <si>
    <t>571 (4 %)</t>
  </si>
  <si>
    <t>247 (10 %)</t>
  </si>
  <si>
    <t>750 (16 %)</t>
  </si>
  <si>
    <t>1.568 (7 %)</t>
  </si>
  <si>
    <t>Rumänien</t>
  </si>
  <si>
    <t>1.263 (8 %)</t>
  </si>
  <si>
    <t>161 (6 %)</t>
  </si>
  <si>
    <t>75 (2 %)</t>
  </si>
  <si>
    <t>1.499 (6 %)</t>
  </si>
  <si>
    <t>Ungarn</t>
  </si>
  <si>
    <t>1.187 (7 %)</t>
  </si>
  <si>
    <t>124 (5 %)</t>
  </si>
  <si>
    <t>178 (4 %)</t>
  </si>
  <si>
    <t>1.489 (6 %)</t>
  </si>
  <si>
    <t>Serbien</t>
  </si>
  <si>
    <t>556 (3 %)</t>
  </si>
  <si>
    <t>218 (9 %)</t>
  </si>
  <si>
    <t>386 (8 %)</t>
  </si>
  <si>
    <t>1.160 (5 %)</t>
  </si>
  <si>
    <t>Philippinen</t>
  </si>
  <si>
    <t>531 (3 %)</t>
  </si>
  <si>
    <t>169 (7 %)</t>
  </si>
  <si>
    <t>452 (10 %)</t>
  </si>
  <si>
    <t>1.152 (5 %)</t>
  </si>
  <si>
    <t>Indien</t>
  </si>
  <si>
    <t>532 (3 %)</t>
  </si>
  <si>
    <t>192 (8 %)</t>
  </si>
  <si>
    <t>143 (3 %)</t>
  </si>
  <si>
    <t>867 (4 %)</t>
  </si>
  <si>
    <t>Polen</t>
  </si>
  <si>
    <t>736 (5 %)</t>
  </si>
  <si>
    <t>17 (1 %)</t>
  </si>
  <si>
    <t>46 (1 %)</t>
  </si>
  <si>
    <t>799 (3 %)</t>
  </si>
  <si>
    <t>Tschechien</t>
  </si>
  <si>
    <t>630 (4 %)</t>
  </si>
  <si>
    <t>29 (1 %)</t>
  </si>
  <si>
    <t>54 (1 %)</t>
  </si>
  <si>
    <t>713 (3 %)</t>
  </si>
  <si>
    <t>Kroatien</t>
  </si>
  <si>
    <t>501 (3 %)</t>
  </si>
  <si>
    <t>50 (2 %)</t>
  </si>
  <si>
    <t>36 (1 %)</t>
  </si>
  <si>
    <t>587 (3 %)</t>
  </si>
  <si>
    <t>Kolumbien</t>
  </si>
  <si>
    <t>250 (2 %)</t>
  </si>
  <si>
    <t>209 (8 %)</t>
  </si>
  <si>
    <t>466 (2 %)</t>
  </si>
  <si>
    <t>Jugoslawien</t>
  </si>
  <si>
    <t>326 (2 %)</t>
  </si>
  <si>
    <t>Italien</t>
  </si>
  <si>
    <t>206 (1 %)</t>
  </si>
  <si>
    <t>74 (2 %)</t>
  </si>
  <si>
    <t>Tunesien</t>
  </si>
  <si>
    <t>132 (1 %)</t>
  </si>
  <si>
    <t>106 (4 %)</t>
  </si>
  <si>
    <t>35 (1 %)</t>
  </si>
  <si>
    <t>273 (1 %)</t>
  </si>
  <si>
    <t>Ukraine</t>
  </si>
  <si>
    <t>113 (1 %)</t>
  </si>
  <si>
    <t>58 (2 %)</t>
  </si>
  <si>
    <t>80 (2 %)</t>
  </si>
  <si>
    <t>251 (1 %)</t>
  </si>
  <si>
    <t>Kosovo</t>
  </si>
  <si>
    <t>85 (1 %)</t>
  </si>
  <si>
    <t>90 (2 %)</t>
  </si>
  <si>
    <t>204 (1 %)</t>
  </si>
  <si>
    <t>China, Volksrepublik</t>
  </si>
  <si>
    <t>168 (1 %)</t>
  </si>
  <si>
    <t>11 (&lt;1 %)</t>
  </si>
  <si>
    <t>Bulgarien</t>
  </si>
  <si>
    <t>124 (1 %)</t>
  </si>
  <si>
    <t>8 (&lt;1 %)</t>
  </si>
  <si>
    <t>23 (1 %)</t>
  </si>
  <si>
    <t>155 (1 %)</t>
  </si>
  <si>
    <t>Tschechoslowakei</t>
  </si>
  <si>
    <t>122 (1 %)</t>
  </si>
  <si>
    <t>Nordmazedonien</t>
  </si>
  <si>
    <t>104 (&lt;1 %)</t>
  </si>
  <si>
    <t>Russische Föderation</t>
  </si>
  <si>
    <t>58 (&lt;1 %)</t>
  </si>
  <si>
    <t>28 (1 %)</t>
  </si>
  <si>
    <t>97 (&lt;1 %)</t>
  </si>
  <si>
    <t>Mazedonien</t>
  </si>
  <si>
    <t>64 (&lt;1 %)</t>
  </si>
  <si>
    <t>15 (1%)</t>
  </si>
  <si>
    <t>16 (&lt;1 %)</t>
  </si>
  <si>
    <t>95 (&lt;1 %)</t>
  </si>
  <si>
    <t>Schweiz (Confoederatio Helvetica)</t>
  </si>
  <si>
    <t>72 (&lt;1 %)</t>
  </si>
  <si>
    <t>22 (&lt;1 %)</t>
  </si>
  <si>
    <t>Türkei</t>
  </si>
  <si>
    <t>43 (&lt;1 %)</t>
  </si>
  <si>
    <t>21 (1%)</t>
  </si>
  <si>
    <t>25 (1 %)</t>
  </si>
  <si>
    <t>89 (&lt;1 %)</t>
  </si>
  <si>
    <t>Iran, Islamische Republik</t>
  </si>
  <si>
    <t>53 (&lt;1 %)</t>
  </si>
  <si>
    <t>13 (1%)</t>
  </si>
  <si>
    <t>13 (&lt;1 %)</t>
  </si>
  <si>
    <t>79 (&lt;1 %)</t>
  </si>
  <si>
    <t>Niederlande</t>
  </si>
  <si>
    <t>60 (&lt;1 %)</t>
  </si>
  <si>
    <t>Serbien und Montenegro</t>
  </si>
  <si>
    <t>46 (&lt;1 %)</t>
  </si>
  <si>
    <t>10 (&lt;1 %)</t>
  </si>
  <si>
    <t>Kenia</t>
  </si>
  <si>
    <t>37 (1%)</t>
  </si>
  <si>
    <t>Syrien, Arabische Republik</t>
  </si>
  <si>
    <t>39 (&lt;1 %)</t>
  </si>
  <si>
    <t>Moldawien (Republik Moldau)</t>
  </si>
  <si>
    <t>21 (&lt;1 %)</t>
  </si>
  <si>
    <t>38 (&lt;1 %)</t>
  </si>
  <si>
    <t>Albanien</t>
  </si>
  <si>
    <t>30 (&lt;1 %)</t>
  </si>
  <si>
    <t>Belarus (Weißrussland)</t>
  </si>
  <si>
    <t>24 (&lt;1 %)</t>
  </si>
  <si>
    <t>Belgien</t>
  </si>
  <si>
    <t>Vereinigtes Königreich Großbritannien und Nordirland</t>
  </si>
  <si>
    <t>Marokko</t>
  </si>
  <si>
    <t>29 (&lt;1 %)</t>
  </si>
  <si>
    <t>Nigeria</t>
  </si>
  <si>
    <t>Ghana</t>
  </si>
  <si>
    <t>Spanien</t>
  </si>
  <si>
    <t>18 (&lt;1 %)</t>
  </si>
  <si>
    <t>Griechenland</t>
  </si>
  <si>
    <t>Brasilien</t>
  </si>
  <si>
    <t>Vereinigte Staaten von Amerika</t>
  </si>
  <si>
    <t>Jordanien</t>
  </si>
  <si>
    <t>20 (1 %)</t>
  </si>
  <si>
    <t>Schweden</t>
  </si>
  <si>
    <t>Australien</t>
  </si>
  <si>
    <t>Ecuador</t>
  </si>
  <si>
    <t>19 (1 %)</t>
  </si>
  <si>
    <t>Thailand</t>
  </si>
  <si>
    <t>Finnland</t>
  </si>
  <si>
    <t>Frankreich</t>
  </si>
  <si>
    <t>Georgien</t>
  </si>
  <si>
    <t>DDR</t>
  </si>
  <si>
    <t>Armenien</t>
  </si>
  <si>
    <t>Litauen</t>
  </si>
  <si>
    <t>Tabelle 37: MTD-Berufe – prozentueller Verlauf der Registrierungen von Personen mit ausländischer Erstqualifikation in EU/EWR/Schweiz gesamt zwischen 2021 und 2025</t>
  </si>
  <si>
    <t>Ø jährliche Wachstumsrate 2021–2025</t>
  </si>
  <si>
    <t>+2,8 %</t>
  </si>
  <si>
    <t>+1,9 %</t>
  </si>
  <si>
    <t>-0,4 %</t>
  </si>
  <si>
    <t>+5,3 %</t>
  </si>
  <si>
    <t>+ 2,4 %</t>
  </si>
  <si>
    <t>+1,6 %</t>
  </si>
  <si>
    <t>+3,1 %</t>
  </si>
  <si>
    <t>-1,5 %</t>
  </si>
  <si>
    <t>+3,0 %</t>
  </si>
  <si>
    <t>+ 1,5 %</t>
  </si>
  <si>
    <t>+7,3 %</t>
  </si>
  <si>
    <t>+6,1 %</t>
  </si>
  <si>
    <t>+6,7 %</t>
  </si>
  <si>
    <t>+ 4,6 %</t>
  </si>
  <si>
    <t>+7,7 %</t>
  </si>
  <si>
    <t>+1,1 %</t>
  </si>
  <si>
    <t>+ 4,1 %</t>
  </si>
  <si>
    <t>+5,0 %</t>
  </si>
  <si>
    <t>+ 1,2 %</t>
  </si>
  <si>
    <t>+7,2 %</t>
  </si>
  <si>
    <t>+6,6 %</t>
  </si>
  <si>
    <t>+3,2 %</t>
  </si>
  <si>
    <t>+6,4 %</t>
  </si>
  <si>
    <t>+ 5,8 %</t>
  </si>
  <si>
    <t>+2,7 %</t>
  </si>
  <si>
    <t>+3,7 %</t>
  </si>
  <si>
    <t>-3,6 %</t>
  </si>
  <si>
    <t>+2,1 %</t>
  </si>
  <si>
    <t>+6,8 %</t>
  </si>
  <si>
    <t>+2,4 %</t>
  </si>
  <si>
    <t>+6,2 %</t>
  </si>
  <si>
    <t>+ 5,4 %</t>
  </si>
  <si>
    <t>Tabelle 38: MTD-Berufe – prozentueller Verlauf der Registrierungen von Personen mit ausländischer Erstqualifikation in Drittstaaten gesamt zwischen 2021 und 2025</t>
  </si>
  <si>
    <t>+3,4 %</t>
  </si>
  <si>
    <t>-3,3 %</t>
  </si>
  <si>
    <t>+1,7 %</t>
  </si>
  <si>
    <t>+ 1,1 %</t>
  </si>
  <si>
    <t>+16,7 %</t>
  </si>
  <si>
    <t>+5,6 %</t>
  </si>
  <si>
    <t>+10,5 %</t>
  </si>
  <si>
    <t>+ 3,9 %</t>
  </si>
  <si>
    <t>0,0 %</t>
  </si>
  <si>
    <t>+4,8 %</t>
  </si>
  <si>
    <t>+7,8 %</t>
  </si>
  <si>
    <t>+3,6 %</t>
  </si>
  <si>
    <t>+8,2 %</t>
  </si>
  <si>
    <t>+ 6,1 %</t>
  </si>
  <si>
    <t>+5,1 %</t>
  </si>
  <si>
    <t>-4,5 %</t>
  </si>
  <si>
    <t>+7,1 %</t>
  </si>
  <si>
    <t>+ 3,6 %</t>
  </si>
  <si>
    <t>+5,5 %</t>
  </si>
  <si>
    <t>+0,8 %</t>
  </si>
  <si>
    <t>+5,9 %</t>
  </si>
  <si>
    <t>Tabelle 39: MTD‑Berufe - Personen mit ausländischer Erstqualifikation nach Bundesland, 2025 (ausgewertete n=6.547)</t>
  </si>
  <si>
    <t>Hinweis: Berücksichtigt wurden ausschließlich Berufsangehörige mit Bundesland-Zuordnung über den Dienstort. Personen ohne entsprechende Zuordnung sind nicht enthalten.</t>
  </si>
  <si>
    <t>Tabelle 40: MTD‑Berufe - Anzahl der Registrierungen (Berufsberechtigungen) von Personen mit ausländischer Erstqualifikation, nach Beruf und Art der Berufsausübung, Stand: 31. 12. 2025 (ausgewertete n=7.502)</t>
  </si>
  <si>
    <t>A. angestellt</t>
  </si>
  <si>
    <t>B. freiberuflich</t>
  </si>
  <si>
    <t>C. beides, überwiegend angestellt</t>
  </si>
  <si>
    <t>D. beides, überwiegend freiberuflich</t>
  </si>
  <si>
    <t>A.–D. gesamt</t>
  </si>
  <si>
    <t>E. Sonstiges</t>
  </si>
  <si>
    <t>Summe Registrierungen</t>
  </si>
  <si>
    <t>Tabelle 41: Biomedizinische Analytik – häufigste Einsatzgebiete der angestellten Berufsangehörigen mit ausländischer Erstqualifikation nach Setting in absoluten Zahlen und in Prozent, Stand 31. 12. 2025, 2 Fälle aufgrund der statistischen Geheimhaltung unterdrückt (ausgewertete n = 323, Mehrfachzuordnungen möglich)</t>
  </si>
  <si>
    <t>202 (63 %)</t>
  </si>
  <si>
    <t>46 (14 %)</t>
  </si>
  <si>
    <t>33 (10 %)</t>
  </si>
  <si>
    <t>22 (7 %)</t>
  </si>
  <si>
    <t>13 (4 %)</t>
  </si>
  <si>
    <t>7 (2 %)</t>
  </si>
  <si>
    <t>5 (2 %)</t>
  </si>
  <si>
    <t>Tabelle 42: Diätologie – häufigste Einsatzgebiete der angestellten Berufsangehörigen mit ausländischer Erstqualifikation nach Setting in absoluten Zahlen und in Prozent, Stand 31. 12. 2025, 7 Fälle aufgrund der statistischen Geheimhaltung unterdrückt (ausgewertete n = 49, Mehrfachzuordnungen möglich)</t>
  </si>
  <si>
    <t>27 (55 %)</t>
  </si>
  <si>
    <t>14 (29 %)</t>
  </si>
  <si>
    <t>7 (14 %)</t>
  </si>
  <si>
    <t>Tabelle 43: Ergotherapie – häufigste Einsatzgebiete der angestellten Berufsangehörigen mit ausländischer Erstqualifikation nach Setting in absoluten Zahlen und in Prozent, Stand 31. 12. 2025, 12 Fälle aufgrund der statistischen Geheimhaltung unterdrückt (ausgewertete n = 301, Mehrfachzuordnungen möglich)</t>
  </si>
  <si>
    <t>91 (30 %)</t>
  </si>
  <si>
    <t>47 (16 %)</t>
  </si>
  <si>
    <t>41 (14 %)</t>
  </si>
  <si>
    <t>36 (12 %)</t>
  </si>
  <si>
    <t>31 (10 %)</t>
  </si>
  <si>
    <t>27 (9 %)</t>
  </si>
  <si>
    <t>Tabelle 44: Logopädie – häufigste Einsatzgebiete der angestellten Berufsangehörigen mit ausländischer Erstqualifikation nach Setting in absoluten Zahlen und in Prozent, Stand 31. 12. 2025, 6 Fälle aufgrund der statistischen Geheimhaltung unterdrückt (ausgewertete n = 109, Mehrfachzuordnungen möglich)</t>
  </si>
  <si>
    <t>37 (34 %)</t>
  </si>
  <si>
    <t>28 (26 %)</t>
  </si>
  <si>
    <t>12 (11 %)</t>
  </si>
  <si>
    <t>7 (6 %)</t>
  </si>
  <si>
    <t>5 (5 %)</t>
  </si>
  <si>
    <t>Tabelle 45: Orthopädie – häufigste Einsatzgebiete der angestellten Berufsangehörigen mit ausländischer Erstqualifikation nach Setting in absoluten Zahlen und in Prozent, Stand 31. 12. 2025, 7 Fälle aufgrund der statistischen Geheimhaltung unterdrückt (ausgewertete n = 18, Mehrfachzuordnungen möglich)</t>
  </si>
  <si>
    <t>13 (72 %)</t>
  </si>
  <si>
    <t>Tabelle 46: Physiotherapie – häufigste Einsatzgebiete der angestellten Berufsangehörigen mit ausländischer Erstqualifikation nach Setting in absoluten Zahlen und in Prozent, Stand 31. 12. 2025, 8 Fälle aufgrund der statistischen Geheimhaltung unterdrückt (ausgewertete n = 2.854, Mehrfachzuordnungen möglich)</t>
  </si>
  <si>
    <t>685 (24 %)</t>
  </si>
  <si>
    <t>627 (22 %)</t>
  </si>
  <si>
    <t>640 (22 %)</t>
  </si>
  <si>
    <t>413 (14 %)</t>
  </si>
  <si>
    <t>137 (5 %)</t>
  </si>
  <si>
    <t>124 (4 %)</t>
  </si>
  <si>
    <t>93 (3 %)</t>
  </si>
  <si>
    <t>69 (2 %)</t>
  </si>
  <si>
    <t>57 (2 %)</t>
  </si>
  <si>
    <t>ärztliche Gruppenpraxis</t>
  </si>
  <si>
    <t>Tabelle 47: Radiologietechnologie – häufigste Einsatzgebiete der angestellten Berufsangehörigen mit ausländischer Erstqualifikation nach Setting in absoluten Zahlen und in Prozent, Stand 31. 12. 2025, 5 Fälle aufgrund der statistischen Geheimhaltung unterdrückt (ausgewertete n = 198, Mehrfachzuordnungen möglich)</t>
  </si>
  <si>
    <t>130 (66 %)</t>
  </si>
  <si>
    <t>35 (18 %)</t>
  </si>
  <si>
    <t>20 (10 %)</t>
  </si>
  <si>
    <t>10 (5 %)</t>
  </si>
  <si>
    <t>Tabelle 48: MTD-Berufe - Personen mit ausländischer Erstqualifikation nach Land der Erstqualifikation, Stand: 31. 12. 2025 (ausgewertete n=7.500, 143 Fälle aufgrund der statistischen Geheimhaltung nicht ausgewiesen)</t>
  </si>
  <si>
    <t>Staat</t>
  </si>
  <si>
    <t>145 (37 %)</t>
  </si>
  <si>
    <t>36 (48 %)</t>
  </si>
  <si>
    <t>407 (79 %)</t>
  </si>
  <si>
    <t>162 (76 %)</t>
  </si>
  <si>
    <t>14 (67 %)</t>
  </si>
  <si>
    <t>3.770 (62 %)</t>
  </si>
  <si>
    <t>72 (30 %)</t>
  </si>
  <si>
    <t>4.605 (61 %)</t>
  </si>
  <si>
    <t>17 (4 %)</t>
  </si>
  <si>
    <t>464 (8 %)</t>
  </si>
  <si>
    <t>17 (7 %)</t>
  </si>
  <si>
    <t>9 (2 %)</t>
  </si>
  <si>
    <t>9 (12 %)</t>
  </si>
  <si>
    <t>391 (6 %)</t>
  </si>
  <si>
    <t>6 (3 %)</t>
  </si>
  <si>
    <t>347 (6 %)</t>
  </si>
  <si>
    <t>21 (5 %)</t>
  </si>
  <si>
    <t>6 (8 %)</t>
  </si>
  <si>
    <t>261 (4 %)</t>
  </si>
  <si>
    <t>15 (6 %)</t>
  </si>
  <si>
    <t>6 (2 %)</t>
  </si>
  <si>
    <t>32 (6 %)</t>
  </si>
  <si>
    <t>156 (3 %)</t>
  </si>
  <si>
    <t>31 (13 %)</t>
  </si>
  <si>
    <t>22 (6 %)</t>
  </si>
  <si>
    <t>16 (3 %)</t>
  </si>
  <si>
    <t>116 (2 %)</t>
  </si>
  <si>
    <t>16 (7 %)</t>
  </si>
  <si>
    <t>8 (2 %)</t>
  </si>
  <si>
    <t>108 (2 %)</t>
  </si>
  <si>
    <t>27 (7 %)</t>
  </si>
  <si>
    <t>33 (1 %)</t>
  </si>
  <si>
    <t>6 (1 %)</t>
  </si>
  <si>
    <t>7 (3 %)</t>
  </si>
  <si>
    <t>57 (1 %)</t>
  </si>
  <si>
    <t>43 (1 %)</t>
  </si>
  <si>
    <t>9 (4 %)</t>
  </si>
  <si>
    <t>27 (&lt;1 %)</t>
  </si>
  <si>
    <t>5 (24 %)</t>
  </si>
  <si>
    <t>11 (3 %)</t>
  </si>
  <si>
    <t>5 (1 %)</t>
  </si>
  <si>
    <t>5 (&lt;1 %)</t>
  </si>
  <si>
    <t>Tabelle 49: OTA - Personen mit ausländischer Erstqualifikation nach Land der Erstqualifikation, Stand: 31. 12. 2025 (ausgewertete n=106, 5 Fälle aufgrund der statistischen Geheimhaltung nicht ausgewiesen)</t>
  </si>
  <si>
    <t>74 (70 %)</t>
  </si>
  <si>
    <t>17 (16 %)</t>
  </si>
  <si>
    <t>10 (9 %)</t>
  </si>
  <si>
    <t>Tabelle 50: OTA - Personen mit ausländischer Erstqualifikation nach Staatsbürgerschaft, Stand 31. 12. 2025, häufigste 4 Länder (ausgewertete n=106, n=6 aufgrund statistischer Geheimhaltung nicht ausgewiesen)</t>
  </si>
  <si>
    <t>Staatsbürgerschaft</t>
  </si>
  <si>
    <t>Tabelle 51: Registrierungen und Streichungen im GBR im Jahr 2025</t>
  </si>
  <si>
    <t>Registrierungen 2025</t>
  </si>
  <si>
    <t>Streichungen 2025</t>
  </si>
  <si>
    <t>01. DGKP</t>
  </si>
  <si>
    <t>02. PFA</t>
  </si>
  <si>
    <t>701*</t>
  </si>
  <si>
    <t>03. PA</t>
  </si>
  <si>
    <t>1288**</t>
  </si>
  <si>
    <t>04. BMA</t>
  </si>
  <si>
    <t>05. Diät</t>
  </si>
  <si>
    <t>06. Ergo</t>
  </si>
  <si>
    <t>07. Logo</t>
  </si>
  <si>
    <t>08. Ortho</t>
  </si>
  <si>
    <t>09. Physio</t>
  </si>
  <si>
    <t>* Darin enthalten sind 688 Upgrades von PFA zu DGKP.</t>
  </si>
  <si>
    <t>** Darin enthalten sind insgesamt 1180 Upgrades, davon 847 Upgrades von PA auf PFA und 333 PA zu DGKP.</t>
  </si>
  <si>
    <t>Hinweis: In den Registrierungszahlen sind folgende befristete Registrierungen enthalten: PFA: 523 BA (DGKP-Nostrifizierung mit Auflagen); PA: 574 BA (PFA-Nostrifizierung mit Auflagen); PA unter Anleitung und Aufsicht: 219 BA (PA-Nostrifizierung mit Auflagen) - siehe Kapitel 6.7.4</t>
  </si>
  <si>
    <t>Tabelle 52: Gegenüberstellung der aktiven Registrierungen gesamt per 31. 12. 2024 und per 31. 12. 2025 pro Beruf</t>
  </si>
  <si>
    <t>aktive Registrierungen gesamt per 31.12.2025</t>
  </si>
  <si>
    <t>aktive Registrierungen gesamt per 31.12.2024</t>
  </si>
  <si>
    <t>2,9 %</t>
  </si>
  <si>
    <t>18,0 %</t>
  </si>
  <si>
    <t>4,5 %</t>
  </si>
  <si>
    <t>4,3 %</t>
  </si>
  <si>
    <t>3,5 %</t>
  </si>
  <si>
    <t>5,2 %</t>
  </si>
  <si>
    <t>4,7 %</t>
  </si>
  <si>
    <t>3,1 %</t>
  </si>
  <si>
    <t>2,3 %</t>
  </si>
  <si>
    <t>4,1 %</t>
  </si>
  <si>
    <t>4,4 %</t>
  </si>
  <si>
    <t>67,1 %</t>
  </si>
  <si>
    <t>Tabelle 53: Registrierung nach Beruf im Jahr 2025 in absoluten Zahlen und in Prozent</t>
  </si>
  <si>
    <t>Anteil an Registrierungen 2025 in %</t>
  </si>
  <si>
    <t>Hinweis: In den Registrierungszahlen sind befristete Registrierungen enthalten: PFA 523 BA (Nostrifizierung mit Auflagen); PA 574 BA (Nostrifizierung mit Auflagen) und 219 BA (Tätigkeit unter Anleitung und Aufsicht mit Auflagen) - siehe Kapitel 6.7.4</t>
  </si>
  <si>
    <t>Tabelle 54: Verteilung zwischen Online- und persönlicher Antragstellung pro Beruf in Prozent im Jahr 2025</t>
  </si>
  <si>
    <t>Tabelle 55: Durchgeführte Verlängerungsverfahren pro Beruf im Jahr 2025</t>
  </si>
  <si>
    <t>Verlängerungsverfahren 2025</t>
  </si>
  <si>
    <t>Tabelle 56: Durchgeführte Verlängerungen nach Art der Einbringung 2025</t>
  </si>
  <si>
    <t>Art der Einbringung</t>
  </si>
  <si>
    <t>Tabelle 57: Durchgeführte Änderungsmeldungen im Zuge einer Verlängerung nach Datenkategorie 2025</t>
  </si>
  <si>
    <t>Anzahl (Änderungsmeldungen im Rahmen einer Verlängerung)</t>
  </si>
  <si>
    <t>Tabelle 58: Ruhende zum Stichtag 31. 12. 2025</t>
  </si>
  <si>
    <t>Tabelle 59: Durchgeführte Änderungsmeldungen nach Datenkategorie 2025</t>
  </si>
  <si>
    <t>Tabelle 60: Angehörige der GuK-Berufe nach Altersgruppen in absoluten Zahlen und in Prozent mit mindestens einem Standort der Berufsausübung, Burgenland, Stand 31.12.2025 (ausgewertete n = 4.541)</t>
  </si>
  <si>
    <t>&lt; 25</t>
  </si>
  <si>
    <t>49 (2 %)</t>
  </si>
  <si>
    <t>25 (14 %)</t>
  </si>
  <si>
    <t>28 (2 %)</t>
  </si>
  <si>
    <t>514 (18 %)</t>
  </si>
  <si>
    <t>63 (35 %)</t>
  </si>
  <si>
    <t>219 (15 %)</t>
  </si>
  <si>
    <t>722 (25 %)</t>
  </si>
  <si>
    <t>32 (18 %)</t>
  </si>
  <si>
    <t>354 (25 %)</t>
  </si>
  <si>
    <t>997 (34 %)</t>
  </si>
  <si>
    <t>49 (27 %)</t>
  </si>
  <si>
    <t>430 (30 %)</t>
  </si>
  <si>
    <t>626 (21 %)</t>
  </si>
  <si>
    <t>12 (7 %)</t>
  </si>
  <si>
    <t>389 (27 %)</t>
  </si>
  <si>
    <t>≥ 65</t>
  </si>
  <si>
    <t>26 (&lt;1 %)</t>
  </si>
  <si>
    <t>46,1</t>
  </si>
  <si>
    <t>37,0</t>
  </si>
  <si>
    <t>45,7</t>
  </si>
  <si>
    <t>Tabelle 61: Einsatzgebiet der angestellten Angehörigen der GuK-Berufe nach Setting in absoluten Zahlen und in Prozent mit mindestens einem Standort der Berufsausübung, Burgenland, Stand 31.12.2025 (ausgewertete n = 4.247, Mehrfachzuordnungen möglich)</t>
  </si>
  <si>
    <t>1.511 (57 %)</t>
  </si>
  <si>
    <t>115 (64 %)</t>
  </si>
  <si>
    <t>181 (13 %)</t>
  </si>
  <si>
    <t>1.807 (43 %)</t>
  </si>
  <si>
    <t>573 (22 %)</t>
  </si>
  <si>
    <t>47 (26 %)</t>
  </si>
  <si>
    <t>829 (58 %)</t>
  </si>
  <si>
    <t>1.449 (34 %)</t>
  </si>
  <si>
    <t>154 (6 %)</t>
  </si>
  <si>
    <t>166 (4 %)</t>
  </si>
  <si>
    <t>129 (5 %)</t>
  </si>
  <si>
    <t>10 (6 %)</t>
  </si>
  <si>
    <t>116 (8 %)</t>
  </si>
  <si>
    <t>255 (6 %)</t>
  </si>
  <si>
    <t>111 (4 %)</t>
  </si>
  <si>
    <t>122 (3 %)</t>
  </si>
  <si>
    <t>68 (3 %)</t>
  </si>
  <si>
    <t>31 (2 %)</t>
  </si>
  <si>
    <t>99 (2 %)</t>
  </si>
  <si>
    <t>37 (1 %)</t>
  </si>
  <si>
    <t>7 (4 %)</t>
  </si>
  <si>
    <t>234 (16 %)</t>
  </si>
  <si>
    <t>278 (7 %)</t>
  </si>
  <si>
    <t>33 (&lt;1 %)</t>
  </si>
  <si>
    <t>34 (&lt;1 %)</t>
  </si>
  <si>
    <t>Tabelle 62: MTD-Berufsangehörige nach Altersgruppen in absoluten Zahlen und in Prozent mit mindestens einem Standort der Berufsausübung, Burgenland, Stand 31.12.2025 (ausgewertete n = 1.114)</t>
  </si>
  <si>
    <t>11 (9 %)</t>
  </si>
  <si>
    <t>21 (32 %)</t>
  </si>
  <si>
    <t>30 (28 %)</t>
  </si>
  <si>
    <t>18 (28 %)</t>
  </si>
  <si>
    <t>118 (20 %)</t>
  </si>
  <si>
    <t>31 (21 %)</t>
  </si>
  <si>
    <t>38 (31 %)</t>
  </si>
  <si>
    <t>23 (35 %)</t>
  </si>
  <si>
    <t>45 (42 %)</t>
  </si>
  <si>
    <t>20 (31 %)</t>
  </si>
  <si>
    <t>235 (40 %)</t>
  </si>
  <si>
    <t>42 (29 %)</t>
  </si>
  <si>
    <t>43 (35 %)</t>
  </si>
  <si>
    <t>10 (15 %)</t>
  </si>
  <si>
    <t>22 (21 %)</t>
  </si>
  <si>
    <t>6 (43 %)</t>
  </si>
  <si>
    <t>150 (25 %)</t>
  </si>
  <si>
    <t>48 (33 %)</t>
  </si>
  <si>
    <t>28 (23 %)</t>
  </si>
  <si>
    <t>9 (14 %)</t>
  </si>
  <si>
    <t>7 (7 %)</t>
  </si>
  <si>
    <t>67 (11 %)</t>
  </si>
  <si>
    <t>23 (16 %)</t>
  </si>
  <si>
    <t>14 (2 %)</t>
  </si>
  <si>
    <t>46,5</t>
  </si>
  <si>
    <t>39,5</t>
  </si>
  <si>
    <t>40,2</t>
  </si>
  <si>
    <t>40,0</t>
  </si>
  <si>
    <t>42,7</t>
  </si>
  <si>
    <t>42,9</t>
  </si>
  <si>
    <t>44,1</t>
  </si>
  <si>
    <t>Tabelle 63: Angehörige der GuK-Berufe nach Altersgruppen in absoluten Zahlen und in Prozent mit mindestens einem Standort der Berufsausübung, Kärnten, Stand 31.12.2025 (ausgewertete n = 10.643)</t>
  </si>
  <si>
    <t>65 (1 %)</t>
  </si>
  <si>
    <t>37 (11 %)</t>
  </si>
  <si>
    <t>71 (2 %)</t>
  </si>
  <si>
    <t>1.150 (18 %)</t>
  </si>
  <si>
    <t>135 (39 %)</t>
  </si>
  <si>
    <t>647 (16 %)</t>
  </si>
  <si>
    <t>1.849 (29 %)</t>
  </si>
  <si>
    <t>96 (28 %)</t>
  </si>
  <si>
    <t>1.011 (26 %)</t>
  </si>
  <si>
    <t>1.911 (30 %)</t>
  </si>
  <si>
    <t>60 (17 %)</t>
  </si>
  <si>
    <t>1.108 (28 %)</t>
  </si>
  <si>
    <t>1.303 (21 %)</t>
  </si>
  <si>
    <t>20 (6 %)</t>
  </si>
  <si>
    <t>1.084 (27 %)</t>
  </si>
  <si>
    <t>70 (1 %)</t>
  </si>
  <si>
    <t>45,8</t>
  </si>
  <si>
    <t>36,0</t>
  </si>
  <si>
    <t>46,0</t>
  </si>
  <si>
    <t>Tabelle 64: Einsatzgebiet der angestellten Angehörigen der GuK-Berufe nach Setting in absoluten Zahlen und in Prozent mit mindestens einem Standort der Berufsausübung, Kärnten, Stand 31.12.2025 (ausgewertete n = 10.393, Mehrfachzuordnungen möglich)</t>
  </si>
  <si>
    <t>4.264 (70 %)</t>
  </si>
  <si>
    <t>229 (66 %)</t>
  </si>
  <si>
    <t>817 (21 %)</t>
  </si>
  <si>
    <t>5.310 (51 %)</t>
  </si>
  <si>
    <t>855 (14 %)</t>
  </si>
  <si>
    <t>87 (25 %)</t>
  </si>
  <si>
    <t>2.985 (29 %)</t>
  </si>
  <si>
    <t>358 (6 %)</t>
  </si>
  <si>
    <t>18 (5 %)</t>
  </si>
  <si>
    <t>548 (14 %)</t>
  </si>
  <si>
    <t>924 (9 %)</t>
  </si>
  <si>
    <t>208 (3 %)</t>
  </si>
  <si>
    <t>248 (2 %)</t>
  </si>
  <si>
    <t>138 (2 %)</t>
  </si>
  <si>
    <t>49 (1 %)</t>
  </si>
  <si>
    <t>187 (2 %)</t>
  </si>
  <si>
    <t>91 (1 %)</t>
  </si>
  <si>
    <t>420 (11 %)</t>
  </si>
  <si>
    <t>522 (5 %)</t>
  </si>
  <si>
    <t>81 (1 %)</t>
  </si>
  <si>
    <t>Tabelle 65: MTD-Berufsangehörige nach Altersgruppen in absoluten Zahlen und in Prozent mit mindestens einem Standort der Berufsausübung, Kärnten, Stand 31. 12. 2025 (ausgewertete n = 2.328)</t>
  </si>
  <si>
    <t>12 (3 %)</t>
  </si>
  <si>
    <t>10 (1 %)</t>
  </si>
  <si>
    <t>81 (21 %)</t>
  </si>
  <si>
    <t>31 (31 %)</t>
  </si>
  <si>
    <t>70 (27 %)</t>
  </si>
  <si>
    <t>44 (30 %)</t>
  </si>
  <si>
    <t>5 (25 %)</t>
  </si>
  <si>
    <t>188 (19 %)</t>
  </si>
  <si>
    <t>81 (20 %)</t>
  </si>
  <si>
    <t>87 (22 %)</t>
  </si>
  <si>
    <t>24 (24 %)</t>
  </si>
  <si>
    <t>100 (39 %)</t>
  </si>
  <si>
    <t>52 (35 %)</t>
  </si>
  <si>
    <t>348 (35 %)</t>
  </si>
  <si>
    <t>111 (27 %)</t>
  </si>
  <si>
    <t>108 (28 %)</t>
  </si>
  <si>
    <t>25 (25 %)</t>
  </si>
  <si>
    <t>56 (22 %)</t>
  </si>
  <si>
    <t>36 (24 %)</t>
  </si>
  <si>
    <t>271 (27 %)</t>
  </si>
  <si>
    <t>132 (32 %)</t>
  </si>
  <si>
    <t>89 (23 %)</t>
  </si>
  <si>
    <t>15 (15 %)</t>
  </si>
  <si>
    <t>23 (9 %)</t>
  </si>
  <si>
    <t>11 (7 %)</t>
  </si>
  <si>
    <t>7 (35 %)</t>
  </si>
  <si>
    <t>164 (16 %)</t>
  </si>
  <si>
    <t>78 (19 %)</t>
  </si>
  <si>
    <t>14 (4 %)</t>
  </si>
  <si>
    <t>17 (2 %)</t>
  </si>
  <si>
    <t>45,1</t>
  </si>
  <si>
    <t>41,9</t>
  </si>
  <si>
    <t>40,8</t>
  </si>
  <si>
    <t>46,7</t>
  </si>
  <si>
    <t>44,0</t>
  </si>
  <si>
    <t>44,4</t>
  </si>
  <si>
    <t>Tabelle 66: Angehörige der GuK-Berufe nach Altersgruppen in absoluten Zahlen und in Prozent mit mindestens einem Standort der Berufsausübung, Niederösterreich, Stand 31.12.2025 (ausgewertete n = 25.176)</t>
  </si>
  <si>
    <t>169 (&lt;1 %)</t>
  </si>
  <si>
    <t>159 (18 %)</t>
  </si>
  <si>
    <t>173 (3 %)</t>
  </si>
  <si>
    <t>2.688 (15 %)</t>
  </si>
  <si>
    <t>292 (33 %)</t>
  </si>
  <si>
    <t>1.411 (21 %)</t>
  </si>
  <si>
    <t>5.108 (29 %)</t>
  </si>
  <si>
    <t>210 (24 %)</t>
  </si>
  <si>
    <t>1.638 (24 %)</t>
  </si>
  <si>
    <t>5.125 (29 %)</t>
  </si>
  <si>
    <t>175 (20 %)</t>
  </si>
  <si>
    <t>1.736 (26 %)</t>
  </si>
  <si>
    <t>4.196 (24 %)</t>
  </si>
  <si>
    <t>40 (5 %)</t>
  </si>
  <si>
    <t>1.781 (26 %)</t>
  </si>
  <si>
    <t>211 (1 %)</t>
  </si>
  <si>
    <t>46,4</t>
  </si>
  <si>
    <t>35,6</t>
  </si>
  <si>
    <t>44,9</t>
  </si>
  <si>
    <t>Tabelle 67: Einsatzgebiet der angestellten Angehörigen der GuK-Berufe nach Setting in absoluten Zahlen und in Prozent mit mindestens einem Standort der Berufsausübung, Niederösterreich, Stand 31.12.2025 (ausgewertete n = 23.511, Mehrfachzuordnungen möglich)</t>
  </si>
  <si>
    <t>9.803 (62 %)</t>
  </si>
  <si>
    <t>505 (58 %)</t>
  </si>
  <si>
    <t>1.069 (16 %)</t>
  </si>
  <si>
    <t>11.377 (48 %)</t>
  </si>
  <si>
    <t>2.466 (16 %)</t>
  </si>
  <si>
    <t>248 (28 %)</t>
  </si>
  <si>
    <t>3.157 (46 %)</t>
  </si>
  <si>
    <t>5.871 (25 %)</t>
  </si>
  <si>
    <t>1.102 (7 %)</t>
  </si>
  <si>
    <t>84 (10 %)</t>
  </si>
  <si>
    <t>1.105 (16 %)</t>
  </si>
  <si>
    <t>2.291 (10 %)</t>
  </si>
  <si>
    <t>935 (6 %)</t>
  </si>
  <si>
    <t>11 (1 %)</t>
  </si>
  <si>
    <t>136 (2 %)</t>
  </si>
  <si>
    <t>1.082 (5 %)</t>
  </si>
  <si>
    <t>478 (3 %)</t>
  </si>
  <si>
    <t>56 (&lt;1 %)</t>
  </si>
  <si>
    <t>537 (2 %)</t>
  </si>
  <si>
    <t>354 (2 %)</t>
  </si>
  <si>
    <t>125 (2 %)</t>
  </si>
  <si>
    <t>485 (2 %)</t>
  </si>
  <si>
    <t>264 (2 %)</t>
  </si>
  <si>
    <t>50 (&lt;1 %)</t>
  </si>
  <si>
    <t>316 (1 %)</t>
  </si>
  <si>
    <t>244 (2 %)</t>
  </si>
  <si>
    <t>23 (&lt;1 %)</t>
  </si>
  <si>
    <t>268 (1 %)</t>
  </si>
  <si>
    <t>196 (1 %)</t>
  </si>
  <si>
    <t>1.099 (16 %)</t>
  </si>
  <si>
    <t>1.312 (6 %)</t>
  </si>
  <si>
    <t>19 (&lt;1 %)</t>
  </si>
  <si>
    <t>108 (&lt;1 %)</t>
  </si>
  <si>
    <t>59 (&lt;1 %)</t>
  </si>
  <si>
    <t>Tabelle 68: MTD-Berufsangehörige nach Altersgruppen in absoluten Zahlen und in Prozent mit mindestens einem Standort der Berufsausübung, Niederösterreich, Stand 31.12.2025 (ausgewertete n = 6.733)</t>
  </si>
  <si>
    <t>16 (2 %)</t>
  </si>
  <si>
    <t>40 (4 %)</t>
  </si>
  <si>
    <t>61 (2 %)</t>
  </si>
  <si>
    <t>13 (2 %)</t>
  </si>
  <si>
    <t>133 (20 %)</t>
  </si>
  <si>
    <t>123 (31 %)</t>
  </si>
  <si>
    <t>302 (30 %)</t>
  </si>
  <si>
    <t>139 (34 %)</t>
  </si>
  <si>
    <t>14 (21 %)</t>
  </si>
  <si>
    <t>812 (24 %)</t>
  </si>
  <si>
    <t>191 (25 %)</t>
  </si>
  <si>
    <t>208 (31 %)</t>
  </si>
  <si>
    <t>141 (36 %)</t>
  </si>
  <si>
    <t>360 (35 %)</t>
  </si>
  <si>
    <t>115 (28 %)</t>
  </si>
  <si>
    <t>17 (26 %)</t>
  </si>
  <si>
    <t>1.158 (34 %)</t>
  </si>
  <si>
    <t>247 (32 %)</t>
  </si>
  <si>
    <t>171 (26 %)</t>
  </si>
  <si>
    <t>80 (20 %)</t>
  </si>
  <si>
    <t>211 (21 %)</t>
  </si>
  <si>
    <t>84 (21 %)</t>
  </si>
  <si>
    <t>824 (24 %)</t>
  </si>
  <si>
    <t>196 (26 %)</t>
  </si>
  <si>
    <t>132 (20 %)</t>
  </si>
  <si>
    <t>42 (11 %)</t>
  </si>
  <si>
    <t>95 (9 %)</t>
  </si>
  <si>
    <t>46 (11 %)</t>
  </si>
  <si>
    <t>497 (15 %)</t>
  </si>
  <si>
    <t>111 (15 %)</t>
  </si>
  <si>
    <t>13 (3 %)</t>
  </si>
  <si>
    <t>72 (2 %)</t>
  </si>
  <si>
    <t>43,8</t>
  </si>
  <si>
    <t>40,7</t>
  </si>
  <si>
    <t>40,9</t>
  </si>
  <si>
    <t>44,7</t>
  </si>
  <si>
    <t>42,5</t>
  </si>
  <si>
    <t>Tabelle 69: Angehörige der GuK-Berufe nach Altersgruppen in absoluten Zahlen und in Prozent mit mindestens einem Standort der Berufsausübung, Oberösterreich, Stand 31.12.2025 (ausgewertete n = 28.677)</t>
  </si>
  <si>
    <t>236 (1 %)</t>
  </si>
  <si>
    <t>184 (16 %)</t>
  </si>
  <si>
    <t>227 (2 %)</t>
  </si>
  <si>
    <t>3.620 (20 %)</t>
  </si>
  <si>
    <t>445 (39 %)</t>
  </si>
  <si>
    <t>1.637 (17 %)</t>
  </si>
  <si>
    <t>5.143 (29 %)</t>
  </si>
  <si>
    <t>279 (24 %)</t>
  </si>
  <si>
    <t>2.475 (25 %)</t>
  </si>
  <si>
    <t>4.916 (28 %)</t>
  </si>
  <si>
    <t>190 (17 %)</t>
  </si>
  <si>
    <t>2.412 (25 %)</t>
  </si>
  <si>
    <t>3.608 (20 %)</t>
  </si>
  <si>
    <t>53 (5 %)</t>
  </si>
  <si>
    <t>2.912 (30 %)</t>
  </si>
  <si>
    <t>195 (1 %)</t>
  </si>
  <si>
    <t>145 (1 %)</t>
  </si>
  <si>
    <t>45,2</t>
  </si>
  <si>
    <t>35,1</t>
  </si>
  <si>
    <t>46,6</t>
  </si>
  <si>
    <t>Tabelle 70: Einsatzgebiet der angestellten Angehörigen der GuK-Berufe nach Setting in absoluten Zahlen und in Prozent mit mindestens einem Standort der Berufsausübung, Oberösterreich, Stand 31.12.2025 (ausgewertete n = 28.228, Mehrfachzuordnungen möglich)</t>
  </si>
  <si>
    <t>12.280 (71 %)</t>
  </si>
  <si>
    <t>734 (64 %)</t>
  </si>
  <si>
    <t>1.280 (13 %)</t>
  </si>
  <si>
    <t>14.294 (51 %)</t>
  </si>
  <si>
    <t>2.165 (13 %)</t>
  </si>
  <si>
    <t>322 (28 %)</t>
  </si>
  <si>
    <t>5.353 (55 %)</t>
  </si>
  <si>
    <t>7.840 (28 %)</t>
  </si>
  <si>
    <t>829 (5 %)</t>
  </si>
  <si>
    <t>12 (1 %)</t>
  </si>
  <si>
    <t>936 (3 %)</t>
  </si>
  <si>
    <t>731 (4 %)</t>
  </si>
  <si>
    <t>22 (2 %)</t>
  </si>
  <si>
    <t>1.022 (10 %)</t>
  </si>
  <si>
    <t>1.775 (6 %)</t>
  </si>
  <si>
    <t>625 (4 %)</t>
  </si>
  <si>
    <t>48 (4 %)</t>
  </si>
  <si>
    <t>1.850 (19 %)</t>
  </si>
  <si>
    <t>2.523 (9 %)</t>
  </si>
  <si>
    <t>331 (2 %)</t>
  </si>
  <si>
    <t>144 (1 %)</t>
  </si>
  <si>
    <t>477 (2 %)</t>
  </si>
  <si>
    <t>205 (&lt;1 %)</t>
  </si>
  <si>
    <t>171 (&lt;1 %)</t>
  </si>
  <si>
    <t>93 (&lt;1 %)</t>
  </si>
  <si>
    <t>273 (&lt;1 %)</t>
  </si>
  <si>
    <t>76 (&lt;1 %)</t>
  </si>
  <si>
    <t>86 (&lt;1 %)</t>
  </si>
  <si>
    <t>40 (&lt;1 %)</t>
  </si>
  <si>
    <t>Tabelle 71: MTD-Berufsangehörige nach Altersgruppen in absoluten Zahlen und in Prozent mit mindestens einem Standort der Berufsausübung, Oberösterreich, Stand 31.12.2025 (ausgewertete n = 6.796)</t>
  </si>
  <si>
    <t>27 (3 %)</t>
  </si>
  <si>
    <t>11 (4 %)</t>
  </si>
  <si>
    <t>21 (3 %)</t>
  </si>
  <si>
    <t>89 (3 %)</t>
  </si>
  <si>
    <t>23 (3 %)</t>
  </si>
  <si>
    <t>267 (25 %)</t>
  </si>
  <si>
    <t>96 (31 %)</t>
  </si>
  <si>
    <t>244 (30 %)</t>
  </si>
  <si>
    <t>114 (24 %)</t>
  </si>
  <si>
    <t>14 (30 %)</t>
  </si>
  <si>
    <t>926 (29 %)</t>
  </si>
  <si>
    <t>223 (25 %)</t>
  </si>
  <si>
    <t>294 (27 %)</t>
  </si>
  <si>
    <t>290 (35 %)</t>
  </si>
  <si>
    <t>129 (28 %)</t>
  </si>
  <si>
    <t>13 (28 %)</t>
  </si>
  <si>
    <t>1.020 (32 %)</t>
  </si>
  <si>
    <t>272 (30 %)</t>
  </si>
  <si>
    <t>279 (26 %)</t>
  </si>
  <si>
    <t>74 (24 %)</t>
  </si>
  <si>
    <t>196 (24 %)</t>
  </si>
  <si>
    <t>120 (26 %)</t>
  </si>
  <si>
    <t>11 (24 %)</t>
  </si>
  <si>
    <t>726 (23 %)</t>
  </si>
  <si>
    <t>230 (26 %)</t>
  </si>
  <si>
    <t>191 (18 %)</t>
  </si>
  <si>
    <t>61 (7 %)</t>
  </si>
  <si>
    <t>82 (18 %)</t>
  </si>
  <si>
    <t>5 (11 %)</t>
  </si>
  <si>
    <t>383 (12 %)</t>
  </si>
  <si>
    <t>143 (16 %)</t>
  </si>
  <si>
    <t>38 (1 %)</t>
  </si>
  <si>
    <t>9 (1 %)</t>
  </si>
  <si>
    <t>43,0</t>
  </si>
  <si>
    <t>41,2</t>
  </si>
  <si>
    <t>Tabelle 72: Angehörige der GuK-Berufe nach Altersgruppen in absoluten Zahlen und in Prozent mit mindestens einem Standort der Berufsausübung, Salzburg, Stand 31.12.2025 (ausgewertete n = 10.611)</t>
  </si>
  <si>
    <t>169 (2 %)</t>
  </si>
  <si>
    <t>134 (16 %)</t>
  </si>
  <si>
    <t>74 (3 %)</t>
  </si>
  <si>
    <t>1.494 (21 %)</t>
  </si>
  <si>
    <t>337 (40 %)</t>
  </si>
  <si>
    <t>419 (15 %)</t>
  </si>
  <si>
    <t>1.946 (28 %)</t>
  </si>
  <si>
    <t>185 (22 %)</t>
  </si>
  <si>
    <t>611 (22 %)</t>
  </si>
  <si>
    <t>1.727 (25 %)</t>
  </si>
  <si>
    <t>138 (16 %)</t>
  </si>
  <si>
    <t>743 (27 %)</t>
  </si>
  <si>
    <t>1.546 (22 %)</t>
  </si>
  <si>
    <t>47 (6 %)</t>
  </si>
  <si>
    <t>852 (31 %)</t>
  </si>
  <si>
    <t>134 (2 %)</t>
  </si>
  <si>
    <t>54 (2 %)</t>
  </si>
  <si>
    <t>35,2</t>
  </si>
  <si>
    <t>47,2</t>
  </si>
  <si>
    <t>Tabelle 73: Einsatzgebiet der angestellten Angehörigen der GuK-Berufe nach Setting in absoluten Zahlen und in Prozent mit mindestens einem Standort der Berufsausübung, Salzburg, Stand 31.12.2025 (ausgewertete n = 10.485, Mehrfachzuordnungen möglich)</t>
  </si>
  <si>
    <t>4.788 (69 %)</t>
  </si>
  <si>
    <t>597 (71 %)</t>
  </si>
  <si>
    <t>330 (12 %)</t>
  </si>
  <si>
    <t>5.715 (55 %)</t>
  </si>
  <si>
    <t>839 (12 %)</t>
  </si>
  <si>
    <t>191 (23 %)</t>
  </si>
  <si>
    <t>1.770 (64 %)</t>
  </si>
  <si>
    <t>2.800 (27 %)</t>
  </si>
  <si>
    <t>405 (6 %)</t>
  </si>
  <si>
    <t>26 (3 %)</t>
  </si>
  <si>
    <t>247 (9 %)</t>
  </si>
  <si>
    <t>678 (6 %)</t>
  </si>
  <si>
    <t>334 (5 %)</t>
  </si>
  <si>
    <t>374 (4 %)</t>
  </si>
  <si>
    <t>172 (2 %)</t>
  </si>
  <si>
    <t>34 (1 %)</t>
  </si>
  <si>
    <t>206 (2 %)</t>
  </si>
  <si>
    <t>170 (2 %)</t>
  </si>
  <si>
    <t>190 (2 %)</t>
  </si>
  <si>
    <t>111 (2 %)</t>
  </si>
  <si>
    <t>117 (1 %)</t>
  </si>
  <si>
    <t>88 (1 %)</t>
  </si>
  <si>
    <t>19 (2 %)</t>
  </si>
  <si>
    <t>319 (12 %)</t>
  </si>
  <si>
    <t>426 (4 %)</t>
  </si>
  <si>
    <t>42 (&lt;1 %)</t>
  </si>
  <si>
    <t>25 (&lt;1 %)</t>
  </si>
  <si>
    <t>28 (&lt;1 %)</t>
  </si>
  <si>
    <t>Tabelle 74: MTD-Berufsangehörige nach Altersgruppen in absoluten Zahlen und in Prozent mit mindestens einem Standort der Berufsausübung, Salzburg, Stand 31.12.2025 (ausgewertete n = 3.139)</t>
  </si>
  <si>
    <t>10 (4 %)</t>
  </si>
  <si>
    <t>30 (2 %)</t>
  </si>
  <si>
    <t>100 (25 %)</t>
  </si>
  <si>
    <t>51 (38 %)</t>
  </si>
  <si>
    <t>84 (30 %)</t>
  </si>
  <si>
    <t>47 (33 %)</t>
  </si>
  <si>
    <t>15 (32 %)</t>
  </si>
  <si>
    <t>477 (27 %)</t>
  </si>
  <si>
    <t>91 (25 %)</t>
  </si>
  <si>
    <t>109 (27 %)</t>
  </si>
  <si>
    <t>38 (28 %)</t>
  </si>
  <si>
    <t>39 (27 %)</t>
  </si>
  <si>
    <t>10 (21 %)</t>
  </si>
  <si>
    <t>545 (31 %)</t>
  </si>
  <si>
    <t>112 (31 %)</t>
  </si>
  <si>
    <t>30 (22 %)</t>
  </si>
  <si>
    <t>58 (21 %)</t>
  </si>
  <si>
    <t>31 (22 %)</t>
  </si>
  <si>
    <t>8 (17 %)</t>
  </si>
  <si>
    <t>413 (23 %)</t>
  </si>
  <si>
    <t>72 (20 %)</t>
  </si>
  <si>
    <t>79 (19 %)</t>
  </si>
  <si>
    <t>12 (9 %)</t>
  </si>
  <si>
    <t>35 (13 %)</t>
  </si>
  <si>
    <t>17 (12 %)</t>
  </si>
  <si>
    <t>9 (19 %)</t>
  </si>
  <si>
    <t>249 (14 %)</t>
  </si>
  <si>
    <t>66 (18 %)</t>
  </si>
  <si>
    <t>9 (3 %)</t>
  </si>
  <si>
    <t>8 (6 %)</t>
  </si>
  <si>
    <t>53 (3 %)</t>
  </si>
  <si>
    <t>43,4</t>
  </si>
  <si>
    <t>41,5</t>
  </si>
  <si>
    <t>42,4</t>
  </si>
  <si>
    <t>42,3</t>
  </si>
  <si>
    <t>Tabelle 75: Angehörige der GuK-Berufe nach Altersgruppen in absoluten Zahlen und in Prozent mit mindestens einem Standort der Berufsausübung, Steiermark, Stand 31.12.2025 (ausgewertete n = 25.927)</t>
  </si>
  <si>
    <t>223 (2 %)</t>
  </si>
  <si>
    <t>106 (12 %)</t>
  </si>
  <si>
    <t>421 (4 %)</t>
  </si>
  <si>
    <t>3.314 (23 %)</t>
  </si>
  <si>
    <t>339 (38 %)</t>
  </si>
  <si>
    <t>2.066 (20 %)</t>
  </si>
  <si>
    <t>4.520 (31 %)</t>
  </si>
  <si>
    <t>229 (26 %)</t>
  </si>
  <si>
    <t>2.721 (26 %)</t>
  </si>
  <si>
    <t>3.872 (27 %)</t>
  </si>
  <si>
    <t>166 (19 %)</t>
  </si>
  <si>
    <t>2.847 (27 %)</t>
  </si>
  <si>
    <t>2.385 (17 %)</t>
  </si>
  <si>
    <t>48 (5 %)</t>
  </si>
  <si>
    <t>2.448 (23 %)</t>
  </si>
  <si>
    <t>130 (&lt;1 %)</t>
  </si>
  <si>
    <t>44,3</t>
  </si>
  <si>
    <t>36,1</t>
  </si>
  <si>
    <t>Tabelle 76: Einsatzgebiet der angestellten Angehörigen der GuK-Berufe nach Setting in absoluten Zahlen und in Prozent mit mindestens einem Standort der Berufsausübung, Steiermark, Stand 31.12.2025 (ausgewertete n = 25.455, Mehrfachzuordnungen möglich)</t>
  </si>
  <si>
    <t>8.484 (61 %)</t>
  </si>
  <si>
    <t>418 (47 %)</t>
  </si>
  <si>
    <t>2.104 (20 %)</t>
  </si>
  <si>
    <t>11.006 (43 %)</t>
  </si>
  <si>
    <t>2.588 (19 %)</t>
  </si>
  <si>
    <t>400 (45 %)</t>
  </si>
  <si>
    <t>5.318 (50 %)</t>
  </si>
  <si>
    <t>8.306 (33 %)</t>
  </si>
  <si>
    <t>814 (6 %)</t>
  </si>
  <si>
    <t>20 (2 %)</t>
  </si>
  <si>
    <t>998 (9 %)</t>
  </si>
  <si>
    <t>1.832 (7 %)</t>
  </si>
  <si>
    <t>494 (4 %)</t>
  </si>
  <si>
    <t>78 (&lt;1 %)</t>
  </si>
  <si>
    <t>576 (2 %)</t>
  </si>
  <si>
    <t>425 (3 %)</t>
  </si>
  <si>
    <t>24 (3 %)</t>
  </si>
  <si>
    <t>1.863 (18 %)</t>
  </si>
  <si>
    <t>2.312 (9 %)</t>
  </si>
  <si>
    <t>366 (3 %)</t>
  </si>
  <si>
    <t>90 (&lt;1 %)</t>
  </si>
  <si>
    <t>465 (2 %)</t>
  </si>
  <si>
    <t>356 (3 %)</t>
  </si>
  <si>
    <t>107 (1 %)</t>
  </si>
  <si>
    <t>471 (2 %)</t>
  </si>
  <si>
    <t>231 (2 %)</t>
  </si>
  <si>
    <t>252 (&lt;1 %)</t>
  </si>
  <si>
    <t>181 (1 %)</t>
  </si>
  <si>
    <t>214 (&lt;1 %)</t>
  </si>
  <si>
    <t>100 (&lt;1 %)</t>
  </si>
  <si>
    <t>123 (&lt;1 %)</t>
  </si>
  <si>
    <t>Tabelle 77: MTD-Berufsangehörige nach Altersgruppen in absoluten Zahlen und in Prozent mit mindestens einem Standort der Berufsausübung, Steiermark, Stand 31.12.2025 (ausgewertete n = 5.260)</t>
  </si>
  <si>
    <t>24 (2 %)</t>
  </si>
  <si>
    <t>46 (2 %)</t>
  </si>
  <si>
    <t>12 (2 %)</t>
  </si>
  <si>
    <t>237 (22 %)</t>
  </si>
  <si>
    <t>85 (33 %)</t>
  </si>
  <si>
    <t>179 (34 %)</t>
  </si>
  <si>
    <t>79 (28 %)</t>
  </si>
  <si>
    <t>645 (27 %)</t>
  </si>
  <si>
    <t>178 (25 %)</t>
  </si>
  <si>
    <t>246 (23 %)</t>
  </si>
  <si>
    <t>69 (27 %)</t>
  </si>
  <si>
    <t>196 (38 %)</t>
  </si>
  <si>
    <t>95 (34 %)</t>
  </si>
  <si>
    <t>8 (36 %)</t>
  </si>
  <si>
    <t>804 (33 %)</t>
  </si>
  <si>
    <t>208 (30 %)</t>
  </si>
  <si>
    <t>308 (29 %)</t>
  </si>
  <si>
    <t>72 (28 %)</t>
  </si>
  <si>
    <t>97 (19 %)</t>
  </si>
  <si>
    <t>59 (21 %)</t>
  </si>
  <si>
    <t>598 (25 %)</t>
  </si>
  <si>
    <t>183 (26 %)</t>
  </si>
  <si>
    <t>239 (22 %)</t>
  </si>
  <si>
    <t>25 (10 %)</t>
  </si>
  <si>
    <t>31 (6 %)</t>
  </si>
  <si>
    <t>40 (14 %)</t>
  </si>
  <si>
    <t>285 (12 %)</t>
  </si>
  <si>
    <t>118 (17 %)</t>
  </si>
  <si>
    <t>32 (1 %)</t>
  </si>
  <si>
    <t>38,7</t>
  </si>
  <si>
    <t>41,6</t>
  </si>
  <si>
    <t>42,8</t>
  </si>
  <si>
    <t>Tabelle 78: Angehörige der GuK-Berufe nach Altersgruppen in absoluten Zahlen und in Prozent mit mindestens einem Standort der Berufsausübung, Tirol, Stand 31.12.2025 (ausgewertete n = 15.029)</t>
  </si>
  <si>
    <t>209 (4 %)</t>
  </si>
  <si>
    <t>2.156 (23 %)</t>
  </si>
  <si>
    <t>244 (36 %)</t>
  </si>
  <si>
    <t>905 (18 %)</t>
  </si>
  <si>
    <t>2.743 (29 %)</t>
  </si>
  <si>
    <t>147 (22 %)</t>
  </si>
  <si>
    <t>1.168 (24 %)</t>
  </si>
  <si>
    <t>2.401 (25 %)</t>
  </si>
  <si>
    <t>109 (16 %)</t>
  </si>
  <si>
    <t>1.277 (26 %)</t>
  </si>
  <si>
    <t>1.813 (19 %)</t>
  </si>
  <si>
    <t>37 (6 %)</t>
  </si>
  <si>
    <t>1.320 (27 %)</t>
  </si>
  <si>
    <t>119 (1 %)</t>
  </si>
  <si>
    <t>62 (1 %)</t>
  </si>
  <si>
    <t>34,8</t>
  </si>
  <si>
    <t>45,4</t>
  </si>
  <si>
    <t>Tabelle 79: Einsatzgebiet der angestellten Angehörigen der GuK-Berufe nach Setting in absoluten Zahlen und in Prozent mit mindestens einem Standort der Berufsausübung, Tirol, Stand 31.12.2025 (ausgewertete n = 14.808, Mehrfachzuordnungen möglich)</t>
  </si>
  <si>
    <t>6.237 (68 %)</t>
  </si>
  <si>
    <t>222 (33 %)</t>
  </si>
  <si>
    <t>706 (14 %)</t>
  </si>
  <si>
    <t>7.165 (48 %)</t>
  </si>
  <si>
    <t>1.262 (14 %)</t>
  </si>
  <si>
    <t>345 (52 %)</t>
  </si>
  <si>
    <t>2.937 (59 %)</t>
  </si>
  <si>
    <t>4.544 (31 %)</t>
  </si>
  <si>
    <t>616 (7 %)</t>
  </si>
  <si>
    <t>55 (8 %)</t>
  </si>
  <si>
    <t>532 (11 %)</t>
  </si>
  <si>
    <t>1.203 (8 %)</t>
  </si>
  <si>
    <t>431 (5 %)</t>
  </si>
  <si>
    <t>15 (2 %)</t>
  </si>
  <si>
    <t>74 (1 %)</t>
  </si>
  <si>
    <t>520 (4 %)</t>
  </si>
  <si>
    <t>202 (2 %)</t>
  </si>
  <si>
    <t>31 (&lt;1 %)</t>
  </si>
  <si>
    <t>238 (2 %)</t>
  </si>
  <si>
    <t>155 (2 %)</t>
  </si>
  <si>
    <t>84 (2 %)</t>
  </si>
  <si>
    <t>137 (1 %)</t>
  </si>
  <si>
    <t>573 (12 %)</t>
  </si>
  <si>
    <t>731 (5 %)</t>
  </si>
  <si>
    <t>130 (1 %)</t>
  </si>
  <si>
    <t>137 (&lt;1 %)</t>
  </si>
  <si>
    <t>103 (1 %)</t>
  </si>
  <si>
    <t>115 (&lt;1 %)</t>
  </si>
  <si>
    <t>Tabelle 80: MTD-Berufsangehörige nach Altersgruppen in absoluten Zahlen und in Prozent mit mindestens einem Standort der Berufsausübung, Tirol, Stand 31.12.2025 (ausgewertete n = 4.067)</t>
  </si>
  <si>
    <t>10 (2 %)</t>
  </si>
  <si>
    <t>35 (2 %)</t>
  </si>
  <si>
    <t>104 (17 %)</t>
  </si>
  <si>
    <t>37 (24 %)</t>
  </si>
  <si>
    <t>159 (30 %)</t>
  </si>
  <si>
    <t>73 (25 %)</t>
  </si>
  <si>
    <t>606 (30 %)</t>
  </si>
  <si>
    <t>94 (20 %)</t>
  </si>
  <si>
    <t>43 (28 %)</t>
  </si>
  <si>
    <t>180 (34 %)</t>
  </si>
  <si>
    <t>72 (25 %)</t>
  </si>
  <si>
    <t>668 (33 %)</t>
  </si>
  <si>
    <t>134 (28 %)</t>
  </si>
  <si>
    <t>179 (30 %)</t>
  </si>
  <si>
    <t>44 (29 %)</t>
  </si>
  <si>
    <t>123 (23 %)</t>
  </si>
  <si>
    <t>69 (24 %)</t>
  </si>
  <si>
    <t>393 (20 %)</t>
  </si>
  <si>
    <t>162 (34 %)</t>
  </si>
  <si>
    <t>153 (25 %)</t>
  </si>
  <si>
    <t>23 (15 %)</t>
  </si>
  <si>
    <t>55 (10 %)</t>
  </si>
  <si>
    <t>61 (21 %)</t>
  </si>
  <si>
    <t>5 (50 %)</t>
  </si>
  <si>
    <t>247 (12 %)</t>
  </si>
  <si>
    <t>83 (17 %)</t>
  </si>
  <si>
    <t>8 (3 %)</t>
  </si>
  <si>
    <t>51 (3 %)</t>
  </si>
  <si>
    <t>43,6</t>
  </si>
  <si>
    <t>54,3</t>
  </si>
  <si>
    <t>41,3</t>
  </si>
  <si>
    <t>Tabelle 81: Angehörige der GuK-Berufe nach Altersgruppen in absoluten Zahlen und in Prozent mit mindestens einem Standort der Berufsausübung, Vorarlberg, Stand 31.12.2025 (ausgewertete n = 6.375)</t>
  </si>
  <si>
    <t>101 (2 %)</t>
  </si>
  <si>
    <t>16 (6 %)</t>
  </si>
  <si>
    <t>63 (3 %)</t>
  </si>
  <si>
    <t>960 (22 %)</t>
  </si>
  <si>
    <t>102 (39 %)</t>
  </si>
  <si>
    <t>326 (18 %)</t>
  </si>
  <si>
    <t>1.173 (27 %)</t>
  </si>
  <si>
    <t>67 (26 %)</t>
  </si>
  <si>
    <t>461 (25 %)</t>
  </si>
  <si>
    <t>967 (23 %)</t>
  </si>
  <si>
    <t>54 (21 %)</t>
  </si>
  <si>
    <t>403 (22 %)</t>
  </si>
  <si>
    <t>998 (23 %)</t>
  </si>
  <si>
    <t>543 (30 %)</t>
  </si>
  <si>
    <t>76 (2 %)</t>
  </si>
  <si>
    <t>42 (2 %)</t>
  </si>
  <si>
    <t>38,0</t>
  </si>
  <si>
    <t>Tabelle 82: Einsatzgebiet der angestellten Angehörigen der GuK-Berufe nach Setting in absoluten Zahlen und in Prozent mit mindestens einem Standort der Berufsausübung in Vorarlberg, Stand 31.12.2025 (ausgewertete n = 6.232, Mehrfachzuordnungen möglich)</t>
  </si>
  <si>
    <t>2.739 (66 %)</t>
  </si>
  <si>
    <t>87 (33 %)</t>
  </si>
  <si>
    <t>208 (11 %)</t>
  </si>
  <si>
    <t>3.034 (49 %)</t>
  </si>
  <si>
    <t>612 (15 %)</t>
  </si>
  <si>
    <t>162 (62 %)</t>
  </si>
  <si>
    <t>1.163 (63 %)</t>
  </si>
  <si>
    <t>1.937 (31 %)</t>
  </si>
  <si>
    <t>327 (8 %)</t>
  </si>
  <si>
    <t>117 (6 %)</t>
  </si>
  <si>
    <t>453 (7 %)</t>
  </si>
  <si>
    <t>197 (5 %)</t>
  </si>
  <si>
    <t>106 (6 %)</t>
  </si>
  <si>
    <t>304 (5 %)</t>
  </si>
  <si>
    <t>131 (3 %)</t>
  </si>
  <si>
    <t>148 (2 %)</t>
  </si>
  <si>
    <t>87 (1 %)</t>
  </si>
  <si>
    <t>47 (1 %)</t>
  </si>
  <si>
    <t>52 (&lt;1 %)</t>
  </si>
  <si>
    <t>220 (12 %)</t>
  </si>
  <si>
    <t>251 (4 %)</t>
  </si>
  <si>
    <t>Tabelle 83: MTD-Berufsangehörige nach Altersgruppen in absoluten Zahlen und in Prozent mit mindestens einem Standort der Berufsausübung, Vorarlberg, Stand 31.12.2025 (ausgewertete n = 1.454)</t>
  </si>
  <si>
    <t>22 (15 %)</t>
  </si>
  <si>
    <t>10 (25 %)</t>
  </si>
  <si>
    <t>25 (18 %)</t>
  </si>
  <si>
    <t>26 (25 %)</t>
  </si>
  <si>
    <t>263 (30 %)</t>
  </si>
  <si>
    <t>27 (21 %)</t>
  </si>
  <si>
    <t>50 (35 %)</t>
  </si>
  <si>
    <t>11 (28 %)</t>
  </si>
  <si>
    <t>50 (36 %)</t>
  </si>
  <si>
    <t>46 (43 %)</t>
  </si>
  <si>
    <t>254 (29 %)</t>
  </si>
  <si>
    <t>31 (24 %)</t>
  </si>
  <si>
    <t>37 (26 %)</t>
  </si>
  <si>
    <t>12 (30 %)</t>
  </si>
  <si>
    <t>44 (32 %)</t>
  </si>
  <si>
    <t>19 (18 %)</t>
  </si>
  <si>
    <t>219 (25 %)</t>
  </si>
  <si>
    <t>42 (33 %)</t>
  </si>
  <si>
    <t>30 (21 %)</t>
  </si>
  <si>
    <t>16 (12 %)</t>
  </si>
  <si>
    <t>13 (12 %)</t>
  </si>
  <si>
    <t>111 (13 %)</t>
  </si>
  <si>
    <t>45,5</t>
  </si>
  <si>
    <t>42,0</t>
  </si>
  <si>
    <t>41,4</t>
  </si>
  <si>
    <t>48,5</t>
  </si>
  <si>
    <t>45,3</t>
  </si>
  <si>
    <t>Tabelle 84: Angehörige der GuK-Berufe nach Altersgruppen in absoluten Zahlen und in Prozent mit mindestens einem Standort der Berufsausübung, Wien, Stand 31.12.2025 (ausgewertete n = 28.334)</t>
  </si>
  <si>
    <t>143 (&lt;1 %)</t>
  </si>
  <si>
    <t>77 (5 %)</t>
  </si>
  <si>
    <t>95 (1 %)</t>
  </si>
  <si>
    <t>3.172 (16 %)</t>
  </si>
  <si>
    <t>423 (30 %)</t>
  </si>
  <si>
    <t>1.086 (16 %)</t>
  </si>
  <si>
    <t>5.243 (26 %)</t>
  </si>
  <si>
    <t>455 (32 %)</t>
  </si>
  <si>
    <t>1.676 (25 %)</t>
  </si>
  <si>
    <t>5.800 (29 %)</t>
  </si>
  <si>
    <t>367 (26 %)</t>
  </si>
  <si>
    <t>1.890 (28 %)</t>
  </si>
  <si>
    <t>5.492 (27 %)</t>
  </si>
  <si>
    <t>95 (7 %)</t>
  </si>
  <si>
    <t>1.810 (27 %)</t>
  </si>
  <si>
    <t>359 (2 %)</t>
  </si>
  <si>
    <t>150 (2 %)</t>
  </si>
  <si>
    <t>47,7</t>
  </si>
  <si>
    <t>39,6</t>
  </si>
  <si>
    <t>Tabelle 85: Einsatzgebiet der angestellten Angehörigen der GuK-Berufe nach Setting in absoluten Zahlen und in Prozent mit mindestens einem Standort der Berufsausübung, Wien, Stand 31.12.2025 (ausgewertete n = 27.917, Mehrfachzuordnungen möglich)</t>
  </si>
  <si>
    <t>13.240 (67 %)</t>
  </si>
  <si>
    <t>831 (59 %)</t>
  </si>
  <si>
    <t>823 (12 %)</t>
  </si>
  <si>
    <t>14.894 (53 %)</t>
  </si>
  <si>
    <t>stationäre Pflegeeinrichtung / Tageszentren</t>
  </si>
  <si>
    <t>3.327 (17 %)</t>
  </si>
  <si>
    <t>453 (32 %)</t>
  </si>
  <si>
    <t>3.795 (57 %)</t>
  </si>
  <si>
    <t>7.575 (27 %)</t>
  </si>
  <si>
    <t>861 (4 %)</t>
  </si>
  <si>
    <t>229 (3 %)</t>
  </si>
  <si>
    <t>1.118 (4 %)</t>
  </si>
  <si>
    <t>726 (4 %)</t>
  </si>
  <si>
    <t>74 (5 %)</t>
  </si>
  <si>
    <t>1.190 (18 %)</t>
  </si>
  <si>
    <t>1.990 (7 %)</t>
  </si>
  <si>
    <t>496 (3 %)</t>
  </si>
  <si>
    <t>525 (2 %)</t>
  </si>
  <si>
    <t>486 (2 %)</t>
  </si>
  <si>
    <t>36 (&lt;1 %)</t>
  </si>
  <si>
    <t>531 (2 %)</t>
  </si>
  <si>
    <t>299 (2 %)</t>
  </si>
  <si>
    <t>317 (1 %)</t>
  </si>
  <si>
    <t>247 (1 %)</t>
  </si>
  <si>
    <t>270 (&lt;1 %)</t>
  </si>
  <si>
    <t>113 (&lt;1 %)</t>
  </si>
  <si>
    <t>35 (&lt;1 %)</t>
  </si>
  <si>
    <t>156 (&lt;1 %)</t>
  </si>
  <si>
    <t>91 (&lt;1 %)</t>
  </si>
  <si>
    <t>549 (8 %)</t>
  </si>
  <si>
    <t>646 (2 %)</t>
  </si>
  <si>
    <t>Tabelle 86: MTD-Berufsangehörige nach Altersgruppen in absoluten Zahlen und in Prozent mit mindestens einem Standort der Berufsausübung, Wien, Stand 31.12.2025 (ausgewertete n = 8.380)</t>
  </si>
  <si>
    <t>41 (2 %)</t>
  </si>
  <si>
    <t>29 (3 %)</t>
  </si>
  <si>
    <t>5 (3 %)</t>
  </si>
  <si>
    <t>66 (2 %)</t>
  </si>
  <si>
    <t>21 (2 %)</t>
  </si>
  <si>
    <t>406 (25 %)</t>
  </si>
  <si>
    <t>121 (32 %)</t>
  </si>
  <si>
    <t>321 (34 %)</t>
  </si>
  <si>
    <t>138 (30 %)</t>
  </si>
  <si>
    <t>49 (32 %)</t>
  </si>
  <si>
    <t>960 (27 %)</t>
  </si>
  <si>
    <t>357 (28 %)</t>
  </si>
  <si>
    <t>366 (22 %)</t>
  </si>
  <si>
    <t>133 (35 %)</t>
  </si>
  <si>
    <t>246 (26 %)</t>
  </si>
  <si>
    <t>130 (28 %)</t>
  </si>
  <si>
    <t>996 (29 %)</t>
  </si>
  <si>
    <t>328 (25 %)</t>
  </si>
  <si>
    <t>401 (24 %)</t>
  </si>
  <si>
    <t>68 (18 %)</t>
  </si>
  <si>
    <t>207 (22 %)</t>
  </si>
  <si>
    <t>104 (22 %)</t>
  </si>
  <si>
    <t>28 (19 %)</t>
  </si>
  <si>
    <t>793 (23 %)</t>
  </si>
  <si>
    <t>336 (26 %)</t>
  </si>
  <si>
    <t>412 (25 %)</t>
  </si>
  <si>
    <t>46 (12 %)</t>
  </si>
  <si>
    <t>137 (14 %)</t>
  </si>
  <si>
    <t>61 (13 %)</t>
  </si>
  <si>
    <t>27 (18 %)</t>
  </si>
  <si>
    <t>522 (15 %)</t>
  </si>
  <si>
    <t>234 (18 %)</t>
  </si>
  <si>
    <t>22 (1 %)</t>
  </si>
  <si>
    <t>19 (4 %)</t>
  </si>
  <si>
    <t>6 (4 %)</t>
  </si>
  <si>
    <t>13 (1 %)</t>
  </si>
  <si>
    <t>44,6</t>
  </si>
  <si>
    <t>40,3</t>
  </si>
  <si>
    <t>42,1</t>
  </si>
  <si>
    <t>Tabelle 87: Gegenüberstellung der Registrierungen gesamt zwischen 2019 und 2025 pro Beruf in absoluten Zahlen</t>
  </si>
  <si>
    <t>31.12.2019</t>
  </si>
  <si>
    <t>31.12.2020</t>
  </si>
  <si>
    <t>31.12.2021</t>
  </si>
  <si>
    <t>31.12.2022</t>
  </si>
  <si>
    <t>31.12.2023</t>
  </si>
  <si>
    <t>31.12.2024</t>
  </si>
  <si>
    <t>31.12.2025</t>
  </si>
  <si>
    <t>Tabelle 88: Prozentuelles Wachstum der aktiven Registrierungen gesamt von 2019 bis 2025</t>
  </si>
  <si>
    <t>+3,5 %</t>
  </si>
  <si>
    <t>+2,5 %</t>
  </si>
  <si>
    <t>–0,9 %</t>
  </si>
  <si>
    <t>+115,3 %</t>
  </si>
  <si>
    <t>+56,1 %</t>
  </si>
  <si>
    <t>+43,8 %</t>
  </si>
  <si>
    <t>+35,3 %</t>
  </si>
  <si>
    <t>+31,8 %</t>
  </si>
  <si>
    <t>+21,9 %</t>
  </si>
  <si>
    <t>+4,2 %</t>
  </si>
  <si>
    <t>+4,0 %</t>
  </si>
  <si>
    <t>–2,2 %</t>
  </si>
  <si>
    <t>+4,7 %</t>
  </si>
  <si>
    <t>+4,5 %</t>
  </si>
  <si>
    <t>+4,4 %</t>
  </si>
  <si>
    <t>+3,9 %</t>
  </si>
  <si>
    <t>–0,1 %</t>
  </si>
  <si>
    <t>+4,9 %</t>
  </si>
  <si>
    <t>+2,9 %</t>
  </si>
  <si>
    <t>–1,0 %</t>
  </si>
  <si>
    <t>+5,8 %</t>
  </si>
  <si>
    <t>+6,0 %</t>
  </si>
  <si>
    <t>+7,4 %</t>
  </si>
  <si>
    <t>+2,3 %</t>
  </si>
  <si>
    <t>+8,6 %</t>
  </si>
  <si>
    <t>+5,4 %</t>
  </si>
  <si>
    <t>+4,1 %</t>
  </si>
  <si>
    <t>+1,5 %</t>
  </si>
  <si>
    <t>+200,0 %</t>
  </si>
  <si>
    <t>+130,0 %</t>
  </si>
  <si>
    <t>+204,3 %</t>
  </si>
  <si>
    <t>+0,2 %</t>
  </si>
  <si>
    <t>A. Schwerpunktanalysen zu Erstqualifikationen im Ausland</t>
  </si>
  <si>
    <r>
      <t>Tabelle 15: MTD – Registrierungen gesamt und nach Geschlecht in absoluten Zahlen und in Prozent, Stand 31. 12. 2025 (ausgewertete n = 43.528</t>
    </r>
    <r>
      <rPr>
        <vertAlign val="superscript"/>
        <sz val="9"/>
        <color theme="1"/>
        <rFont val="Calibri"/>
        <family val="2"/>
        <scheme val="minor"/>
      </rPr>
      <t>[1]</t>
    </r>
    <r>
      <rPr>
        <sz val="11"/>
        <color theme="1"/>
        <rFont val="Calibri"/>
        <family val="2"/>
        <scheme val="minor"/>
      </rPr>
      <t>, Mehrfachzuordnungen möglich</t>
    </r>
    <r>
      <rPr>
        <vertAlign val="superscript"/>
        <sz val="9"/>
        <color theme="1"/>
        <rFont val="Calibri"/>
        <family val="2"/>
        <scheme val="minor"/>
      </rPr>
      <t>[2]</t>
    </r>
    <r>
      <rPr>
        <sz val="11"/>
        <color theme="1"/>
        <rFont val="Calibri"/>
        <family val="2"/>
        <scheme val="minor"/>
      </rPr>
      <t xml:space="preserve">) </t>
    </r>
  </si>
  <si>
    <t>Summe Registrierungen in GuK-Berufen mit freiwilliger Angabe eines SOB</t>
  </si>
  <si>
    <t>Personen (Grundmengen)</t>
  </si>
  <si>
    <t>Summe der Registrierungen</t>
  </si>
  <si>
    <t>Registrierungen gesamt</t>
  </si>
  <si>
    <t>Gesamt (18 %)</t>
  </si>
  <si>
    <t>4.324 (13 %)</t>
  </si>
  <si>
    <t>5.485 (16 %)</t>
  </si>
  <si>
    <t>3.666 (11 %)</t>
  </si>
  <si>
    <t>3.342 (10 %)</t>
  </si>
  <si>
    <t>3.149 (9 %)</t>
  </si>
  <si>
    <t>2.711 (8 %)</t>
  </si>
  <si>
    <t>2.247 (7 %)</t>
  </si>
  <si>
    <t>2.021 (6 %)</t>
  </si>
  <si>
    <t>4.436 (13 %)</t>
  </si>
  <si>
    <t>16.103 (100 %)</t>
  </si>
  <si>
    <t>13.951 (100 %)</t>
  </si>
  <si>
    <t>74.584 (49 %)</t>
  </si>
  <si>
    <t>43.292 (29 %)</t>
  </si>
  <si>
    <t>11.401 (8 %)</t>
  </si>
  <si>
    <t>9.000 (6 %)</t>
  </si>
  <si>
    <t>4.577 (3 %)</t>
  </si>
  <si>
    <t>3.588 (2 %)</t>
  </si>
  <si>
    <t>1.939 (1 %)</t>
  </si>
  <si>
    <t>1.221 (&lt;1 %)</t>
  </si>
  <si>
    <t>999 (&lt;1 %)</t>
  </si>
  <si>
    <t>Kuranstalten und Rehabilitationseinrichtungen</t>
  </si>
  <si>
    <t>stationäre Pflegeeinrichtungen / Tageszentren</t>
  </si>
  <si>
    <t>1.903 (4 %)</t>
  </si>
  <si>
    <t>5.970 (14 %)</t>
  </si>
  <si>
    <t>6.652 (15 %)</t>
  </si>
  <si>
    <t>6.249 (14 %)</t>
  </si>
  <si>
    <t>6.056 (14 %)</t>
  </si>
  <si>
    <t>4.974 (11 %)</t>
  </si>
  <si>
    <t>4.513 (10 %)</t>
  </si>
  <si>
    <t>3.664 (8 %)</t>
  </si>
  <si>
    <t>2.523 (6 %)</t>
  </si>
  <si>
    <t>1.024 (2 %)</t>
  </si>
  <si>
    <t>43.528 (100 %)</t>
  </si>
  <si>
    <t>7.209 (100 %)</t>
  </si>
  <si>
    <t>2.160 (100 %)</t>
  </si>
  <si>
    <t>5.153 (100 %)</t>
  </si>
  <si>
    <t>2.548 (100 %)</t>
  </si>
  <si>
    <t>449 (100 %)</t>
  </si>
  <si>
    <t>19.870 (100 %)</t>
  </si>
  <si>
    <t>6.171 (100 %)</t>
  </si>
  <si>
    <t>C. angestellt</t>
  </si>
  <si>
    <t>D. freiberuflich</t>
  </si>
  <si>
    <t>E. sonstiges</t>
  </si>
  <si>
    <t>1.219 (100 %)</t>
  </si>
  <si>
    <t>437 (100 %)</t>
  </si>
  <si>
    <t>771 (100 %)</t>
  </si>
  <si>
    <t>295 (100 %)</t>
  </si>
  <si>
    <t>84 (100 %)</t>
  </si>
  <si>
    <t>1.966 (100 %)</t>
  </si>
  <si>
    <t>1.023 (100 %)</t>
  </si>
  <si>
    <t>5.788 (100 %)</t>
  </si>
  <si>
    <t>1.067 (18 %)</t>
  </si>
  <si>
    <t>1.782 (31 %)</t>
  </si>
  <si>
    <t>911 (16 %)</t>
  </si>
  <si>
    <t>479 (8 %)</t>
  </si>
  <si>
    <t>398 (7 %)</t>
  </si>
  <si>
    <t>311 (5 %)</t>
  </si>
  <si>
    <t>Ö</t>
  </si>
  <si>
    <t>Personen (Grundmengen) 4-10</t>
  </si>
  <si>
    <t>Summe Registrierungen (MTD-Berufe) 4-10</t>
  </si>
  <si>
    <t>Summe Registrierungen 1-3 (GuK-Berufe)</t>
  </si>
  <si>
    <t>Summe Registrierungen gesamt 1-11</t>
  </si>
  <si>
    <t>Personen (Grundmengen) 1-11</t>
  </si>
  <si>
    <t>Übersicht GBR Tabellenband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</si>
</sst>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7" x14ac:knownFonts="1">
    <font>
      <sz val="11"/>
      <color theme="1"/>
      <name val="Calibri"/>
      <family val="2"/>
      <scheme val="minor"/>
    </font>
    <font>
      <sz val="10"/>
      <color theme="1"/>
      <name val="Segoe UI"/>
      <family val="2"/>
    </font>
    <font>
      <sz val="10"/>
      <color theme="1"/>
      <name val="Segoe UI"/>
      <family val="2"/>
    </font>
    <font>
      <u/>
      <sz val="11"/>
      <color theme="10"/>
      <name val="Calibri"/>
      <family val="2"/>
      <scheme val="minor"/>
    </font>
    <font>
      <b/>
      <sz val="11"/>
      <color theme="1"/>
      <name val="Segoe UI"/>
      <family val="2"/>
    </font>
    <font>
      <sz val="11"/>
      <color theme="1"/>
      <name val="Segoe UI"/>
      <family val="2"/>
    </font>
    <font>
      <sz val="8.5"/>
      <color theme="1"/>
      <name val="Segoe UI"/>
      <family val="2"/>
    </font>
    <font>
      <b/>
      <sz val="8.5"/>
      <color theme="1"/>
      <name val="Segoe UI"/>
      <family val="2"/>
    </font>
    <font>
      <sz val="8.5"/>
      <color rgb="FF000000"/>
      <name val="Segoe UI"/>
      <family val="2"/>
    </font>
    <font>
      <sz val="11"/>
      <color theme="1"/>
      <name val="Calibri"/>
      <family val="2"/>
      <scheme val="minor"/>
    </font>
    <font>
      <b/>
      <sz val="8.5"/>
      <color rgb="FF000000"/>
      <name val="Segoe UI"/>
      <family val="2"/>
    </font>
    <font>
      <b/>
      <sz val="10"/>
      <color rgb="FF000000"/>
      <name val="Segoe UI"/>
      <family val="2"/>
    </font>
    <font>
      <sz val="10"/>
      <color rgb="FF000000"/>
      <name val="Segoe UI"/>
      <family val="2"/>
    </font>
    <font>
      <sz val="9.5"/>
      <color rgb="FF000000"/>
      <name val="Segoe UI"/>
      <family val="2"/>
    </font>
    <font>
      <vertAlign val="superscript"/>
      <sz val="9"/>
      <color theme="1"/>
      <name val="Calibri"/>
      <family val="2"/>
      <scheme val="minor"/>
    </font>
    <font>
      <sz val="11"/>
      <color rgb="FF000000"/>
      <name val="Segoe UI"/>
      <family val="2"/>
    </font>
    <font>
      <sz val="9.5"/>
      <color rgb="FF000000"/>
      <name val="Segoe UI Semibold"/>
      <family val="2"/>
    </font>
    <font>
      <sz val="9"/>
      <color rgb="FF000000"/>
      <name val="Segoe UI"/>
      <family val="2"/>
    </font>
    <font>
      <u/>
      <sz val="10"/>
      <color rgb="FF0563C1"/>
      <name val="Segoe UI"/>
      <family val="2"/>
    </font>
    <font>
      <u/>
      <sz val="11"/>
      <color rgb="FF000000"/>
      <name val="Segoe UI"/>
      <family val="2"/>
    </font>
    <font>
      <u/>
      <sz val="9.5"/>
      <color rgb="FF000000"/>
      <name val="Segoe UI Semibold"/>
      <family val="2"/>
    </font>
    <font>
      <sz val="8.5"/>
      <color theme="1"/>
      <name val="Segoe UI Semibold"/>
      <family val="2"/>
    </font>
    <font>
      <sz val="8"/>
      <color theme="1"/>
      <name val="Segoe UI Semibold"/>
      <family val="2"/>
    </font>
    <font>
      <sz val="8"/>
      <color theme="1"/>
      <name val="Segoe UI"/>
      <family val="2"/>
    </font>
    <font>
      <sz val="9"/>
      <color rgb="FF000000"/>
      <name val="Segoe UI Semibold"/>
      <family val="2"/>
    </font>
    <font>
      <sz val="9.5"/>
      <color theme="1"/>
      <name val="Segoe UI"/>
      <family val="2"/>
    </font>
    <font>
      <sz val="9.5"/>
      <color theme="1"/>
      <name val="Segoe UI Semibold"/>
      <family val="2"/>
    </font>
  </fonts>
  <fills count="2">
    <fill>
      <patternFill patternType="none"/>
    </fill>
    <fill>
      <patternFill patternType="gray125"/>
    </fill>
  </fills>
  <borders count="45">
    <border>
      <left/>
      <right/>
      <top/>
      <bottom/>
      <diagonal/>
    </border>
    <border>
      <left/>
      <right style="medium">
        <color rgb="FF000000"/>
      </right>
      <top/>
      <bottom style="medium">
        <color rgb="FF000000"/>
      </bottom>
      <diagonal/>
    </border>
    <border>
      <left/>
      <right/>
      <top/>
      <bottom style="medium">
        <color rgb="FF000000"/>
      </bottom>
      <diagonal/>
    </border>
    <border>
      <left/>
      <right/>
      <top style="medium">
        <color rgb="FF000000"/>
      </top>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top/>
      <bottom style="medium">
        <color indexed="64"/>
      </bottom>
      <diagonal/>
    </border>
    <border>
      <left/>
      <right style="medium">
        <color indexed="64"/>
      </right>
      <top/>
      <bottom/>
      <diagonal/>
    </border>
    <border>
      <left/>
      <right/>
      <top/>
      <bottom style="thin">
        <color indexed="64"/>
      </bottom>
      <diagonal/>
    </border>
    <border>
      <left/>
      <right style="medium">
        <color rgb="FF000000"/>
      </right>
      <top style="medium">
        <color rgb="FF000000"/>
      </top>
      <bottom style="thin">
        <color indexed="64"/>
      </bottom>
      <diagonal/>
    </border>
    <border>
      <left style="medium">
        <color rgb="FF000000"/>
      </left>
      <right/>
      <top style="medium">
        <color rgb="FF000000"/>
      </top>
      <bottom style="thin">
        <color indexed="64"/>
      </bottom>
      <diagonal/>
    </border>
    <border>
      <left/>
      <right style="medium">
        <color indexed="64"/>
      </right>
      <top style="thin">
        <color indexed="64"/>
      </top>
      <bottom/>
      <diagonal/>
    </border>
    <border>
      <left style="medium">
        <color rgb="FF000000"/>
      </left>
      <right style="thin">
        <color indexed="64"/>
      </right>
      <top style="medium">
        <color rgb="FF000000"/>
      </top>
      <bottom style="thin">
        <color indexed="64"/>
      </bottom>
      <diagonal/>
    </border>
    <border>
      <left style="medium">
        <color rgb="FF000000"/>
      </left>
      <right style="thin">
        <color indexed="64"/>
      </right>
      <top/>
      <bottom style="medium">
        <color rgb="FF000000"/>
      </bottom>
      <diagonal/>
    </border>
    <border>
      <left style="medium">
        <color rgb="FF000000"/>
      </left>
      <right style="thin">
        <color indexed="64"/>
      </right>
      <top style="medium">
        <color rgb="FF000000"/>
      </top>
      <bottom style="medium">
        <color rgb="FF000000"/>
      </bottom>
      <diagonal/>
    </border>
    <border>
      <left style="medium">
        <color rgb="FF000000"/>
      </left>
      <right style="thin">
        <color indexed="64"/>
      </right>
      <top style="medium">
        <color rgb="FF000000"/>
      </top>
      <bottom/>
      <diagonal/>
    </border>
    <border>
      <left style="thin">
        <color indexed="64"/>
      </left>
      <right/>
      <top style="medium">
        <color indexed="64"/>
      </top>
      <bottom style="thin">
        <color indexed="64"/>
      </bottom>
      <diagonal/>
    </border>
    <border>
      <left/>
      <right style="medium">
        <color rgb="FF000000"/>
      </right>
      <top/>
      <bottom/>
      <diagonal/>
    </border>
    <border>
      <left style="thin">
        <color indexed="64"/>
      </left>
      <right/>
      <top/>
      <bottom/>
      <diagonal/>
    </border>
    <border>
      <left style="thin">
        <color indexed="64"/>
      </left>
      <right/>
      <top/>
      <bottom style="medium">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rgb="FF000000"/>
      </top>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diagonal/>
    </border>
  </borders>
  <cellStyleXfs count="3">
    <xf numFmtId="0" fontId="0" fillId="0" borderId="0"/>
    <xf numFmtId="0" fontId="3" fillId="0" borderId="0" applyNumberFormat="0" applyFill="0" applyBorder="0" applyAlignment="0" applyProtection="0"/>
    <xf numFmtId="9" fontId="9" fillId="0" borderId="0" applyFont="0" applyFill="0" applyBorder="0" applyAlignment="0" applyProtection="0"/>
  </cellStyleXfs>
  <cellXfs count="221">
    <xf numFmtId="0" fontId="0" fillId="0" borderId="0" xfId="0"/>
    <xf numFmtId="0" fontId="0" fillId="0" borderId="0" xfId="0" applyAlignment="1">
      <alignment horizontal="left" vertical="top" wrapText="1"/>
    </xf>
    <xf numFmtId="0" fontId="0" fillId="0" borderId="0" xfId="0" applyAlignment="1">
      <alignment horizontal="center" vertical="top" wrapText="1"/>
    </xf>
    <xf numFmtId="0" fontId="0" fillId="0" borderId="0" xfId="0" applyAlignment="1">
      <alignment vertical="top" wrapText="1"/>
    </xf>
    <xf numFmtId="0" fontId="4" fillId="0" borderId="0" xfId="0" applyFont="1"/>
    <xf numFmtId="0" fontId="5" fillId="0" borderId="0" xfId="0" applyFont="1"/>
    <xf numFmtId="0" fontId="6" fillId="0" borderId="0" xfId="0" applyFont="1"/>
    <xf numFmtId="3" fontId="0" fillId="0" borderId="0" xfId="0" applyNumberFormat="1"/>
    <xf numFmtId="0" fontId="7" fillId="0" borderId="0" xfId="0" applyFont="1"/>
    <xf numFmtId="0" fontId="0" fillId="0" borderId="0" xfId="0" applyAlignment="1">
      <alignment horizontal="left" vertical="top"/>
    </xf>
    <xf numFmtId="0" fontId="6" fillId="0" borderId="0" xfId="0" applyFont="1" applyAlignment="1">
      <alignment vertical="top"/>
    </xf>
    <xf numFmtId="0" fontId="2" fillId="0" borderId="0" xfId="0" applyFont="1" applyAlignment="1">
      <alignment vertical="top"/>
    </xf>
    <xf numFmtId="0" fontId="0" fillId="0" borderId="0" xfId="0" applyAlignment="1">
      <alignment vertical="top"/>
    </xf>
    <xf numFmtId="0" fontId="1" fillId="0" borderId="0" xfId="0" applyFont="1"/>
    <xf numFmtId="0" fontId="8" fillId="0" borderId="0" xfId="0" applyFont="1"/>
    <xf numFmtId="0" fontId="8" fillId="0" borderId="0" xfId="0" applyFont="1" applyAlignment="1">
      <alignment horizontal="center" vertical="center"/>
    </xf>
    <xf numFmtId="0" fontId="15" fillId="0" borderId="0" xfId="0" applyFont="1"/>
    <xf numFmtId="0" fontId="13" fillId="0" borderId="10" xfId="0" applyFont="1" applyBorder="1" applyAlignment="1">
      <alignment vertical="center" wrapText="1"/>
    </xf>
    <xf numFmtId="0" fontId="13" fillId="0" borderId="8" xfId="0" applyFont="1" applyBorder="1" applyAlignment="1">
      <alignment vertical="center" wrapText="1"/>
    </xf>
    <xf numFmtId="0" fontId="13" fillId="0" borderId="5" xfId="0" applyFont="1" applyBorder="1" applyAlignment="1">
      <alignment vertical="center" wrapText="1"/>
    </xf>
    <xf numFmtId="0" fontId="16" fillId="0" borderId="1"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10" xfId="0" applyFont="1" applyBorder="1" applyAlignment="1">
      <alignment horizontal="left" vertical="center" wrapText="1"/>
    </xf>
    <xf numFmtId="0" fontId="16" fillId="0" borderId="9" xfId="0" applyFont="1" applyBorder="1" applyAlignment="1">
      <alignment horizontal="left" vertical="center" wrapText="1"/>
    </xf>
    <xf numFmtId="0" fontId="17" fillId="0" borderId="3" xfId="0" applyFont="1" applyBorder="1" applyAlignment="1">
      <alignment wrapText="1"/>
    </xf>
    <xf numFmtId="0" fontId="16" fillId="0" borderId="10" xfId="0" applyFont="1" applyBorder="1" applyAlignment="1">
      <alignment vertical="center" wrapText="1"/>
    </xf>
    <xf numFmtId="0" fontId="16" fillId="0" borderId="2" xfId="0" applyFont="1" applyBorder="1" applyAlignment="1">
      <alignment horizontal="center" vertical="center" wrapText="1"/>
    </xf>
    <xf numFmtId="0" fontId="16" fillId="0" borderId="4" xfId="0" applyFont="1" applyBorder="1" applyAlignment="1">
      <alignment horizontal="left" vertical="center" wrapText="1"/>
    </xf>
    <xf numFmtId="0" fontId="13" fillId="0" borderId="4" xfId="0" applyFont="1" applyBorder="1" applyAlignment="1">
      <alignment vertical="center" wrapText="1"/>
    </xf>
    <xf numFmtId="0" fontId="13" fillId="0" borderId="5" xfId="0" applyFont="1" applyBorder="1" applyAlignment="1">
      <alignment horizontal="right" vertical="center" wrapText="1"/>
    </xf>
    <xf numFmtId="0" fontId="13" fillId="0" borderId="6" xfId="0" applyFont="1" applyBorder="1" applyAlignment="1">
      <alignment horizontal="right" vertical="center" wrapText="1"/>
    </xf>
    <xf numFmtId="0" fontId="17" fillId="0" borderId="0" xfId="0" applyFont="1" applyAlignment="1">
      <alignment wrapText="1"/>
    </xf>
    <xf numFmtId="9" fontId="13" fillId="0" borderId="5" xfId="0" applyNumberFormat="1" applyFont="1" applyBorder="1" applyAlignment="1">
      <alignment vertical="center" wrapText="1"/>
    </xf>
    <xf numFmtId="9" fontId="13" fillId="0" borderId="4" xfId="0" applyNumberFormat="1" applyFont="1" applyBorder="1" applyAlignment="1">
      <alignment vertical="center" wrapText="1"/>
    </xf>
    <xf numFmtId="3" fontId="13" fillId="0" borderId="5" xfId="0" applyNumberFormat="1" applyFont="1" applyBorder="1" applyAlignment="1">
      <alignment vertical="center" wrapText="1"/>
    </xf>
    <xf numFmtId="3" fontId="13" fillId="0" borderId="4" xfId="0" applyNumberFormat="1" applyFont="1" applyBorder="1" applyAlignment="1">
      <alignment vertical="center" wrapText="1"/>
    </xf>
    <xf numFmtId="0" fontId="15" fillId="0" borderId="0" xfId="0" applyFont="1" applyAlignment="1">
      <alignment horizontal="left"/>
    </xf>
    <xf numFmtId="3" fontId="13" fillId="0" borderId="10" xfId="0" applyNumberFormat="1" applyFont="1" applyBorder="1" applyAlignment="1">
      <alignment vertical="center" wrapText="1"/>
    </xf>
    <xf numFmtId="3" fontId="13" fillId="0" borderId="8" xfId="0" applyNumberFormat="1" applyFont="1" applyBorder="1" applyAlignment="1">
      <alignment vertical="center" wrapText="1"/>
    </xf>
    <xf numFmtId="3" fontId="13" fillId="0" borderId="5" xfId="0" applyNumberFormat="1" applyFont="1" applyBorder="1" applyAlignment="1">
      <alignment horizontal="right" vertical="center" wrapText="1"/>
    </xf>
    <xf numFmtId="0" fontId="11" fillId="0" borderId="0" xfId="0" applyFont="1"/>
    <xf numFmtId="0" fontId="11" fillId="0" borderId="0" xfId="0" applyFont="1" applyAlignment="1">
      <alignment vertical="center"/>
    </xf>
    <xf numFmtId="0" fontId="11" fillId="0" borderId="0" xfId="1" applyFont="1" applyAlignment="1">
      <alignment vertical="center"/>
    </xf>
    <xf numFmtId="0" fontId="11" fillId="0" borderId="0" xfId="1" applyFont="1" applyAlignment="1"/>
    <xf numFmtId="0" fontId="18" fillId="0" borderId="0" xfId="1" applyFont="1" applyAlignment="1">
      <alignment horizontal="left"/>
    </xf>
    <xf numFmtId="0" fontId="18" fillId="0" borderId="0" xfId="1" applyFont="1" applyAlignment="1">
      <alignment horizontal="left" vertical="center"/>
    </xf>
    <xf numFmtId="0" fontId="8" fillId="0" borderId="0" xfId="0" applyFont="1" applyAlignment="1">
      <alignment vertical="top"/>
    </xf>
    <xf numFmtId="0" fontId="13" fillId="0" borderId="10" xfId="0" applyFont="1" applyBorder="1" applyAlignment="1">
      <alignment horizontal="right" vertical="center" wrapText="1"/>
    </xf>
    <xf numFmtId="3" fontId="13" fillId="0" borderId="8" xfId="0" applyNumberFormat="1" applyFont="1" applyBorder="1" applyAlignment="1">
      <alignment horizontal="right" vertical="center" wrapText="1"/>
    </xf>
    <xf numFmtId="0" fontId="13" fillId="0" borderId="8" xfId="0" applyFont="1" applyBorder="1" applyAlignment="1">
      <alignment horizontal="right" vertical="center" wrapText="1"/>
    </xf>
    <xf numFmtId="3" fontId="13" fillId="0" borderId="10" xfId="0" applyNumberFormat="1" applyFont="1" applyBorder="1" applyAlignment="1">
      <alignment horizontal="right" vertical="center" wrapText="1"/>
    </xf>
    <xf numFmtId="164" fontId="13" fillId="0" borderId="5" xfId="0" applyNumberFormat="1" applyFont="1" applyBorder="1" applyAlignment="1">
      <alignment vertical="center" wrapText="1"/>
    </xf>
    <xf numFmtId="3" fontId="16" fillId="0" borderId="10" xfId="0" applyNumberFormat="1" applyFont="1" applyBorder="1" applyAlignment="1">
      <alignment vertical="center" wrapText="1"/>
    </xf>
    <xf numFmtId="3" fontId="16" fillId="0" borderId="5" xfId="0" applyNumberFormat="1" applyFont="1" applyBorder="1" applyAlignment="1">
      <alignment vertical="center" wrapText="1"/>
    </xf>
    <xf numFmtId="3" fontId="16" fillId="0" borderId="9" xfId="0" applyNumberFormat="1" applyFont="1" applyBorder="1" applyAlignment="1">
      <alignment vertical="center" wrapText="1"/>
    </xf>
    <xf numFmtId="3" fontId="16" fillId="0" borderId="6" xfId="0" applyNumberFormat="1" applyFont="1" applyBorder="1" applyAlignment="1">
      <alignment vertical="center" wrapText="1"/>
    </xf>
    <xf numFmtId="164" fontId="16" fillId="0" borderId="6" xfId="0" applyNumberFormat="1" applyFont="1" applyBorder="1" applyAlignment="1">
      <alignment vertical="center" wrapText="1"/>
    </xf>
    <xf numFmtId="0" fontId="10" fillId="0" borderId="0" xfId="0" applyFont="1" applyAlignment="1">
      <alignment horizontal="center" vertical="center"/>
    </xf>
    <xf numFmtId="3" fontId="16" fillId="0" borderId="8" xfId="0" applyNumberFormat="1" applyFont="1" applyBorder="1" applyAlignment="1">
      <alignment vertical="center" wrapText="1"/>
    </xf>
    <xf numFmtId="0" fontId="16" fillId="0" borderId="8" xfId="0" applyFont="1" applyBorder="1" applyAlignment="1">
      <alignment vertical="center" wrapText="1"/>
    </xf>
    <xf numFmtId="14" fontId="13" fillId="0" borderId="10" xfId="0" applyNumberFormat="1" applyFont="1" applyBorder="1" applyAlignment="1">
      <alignment vertical="center" wrapText="1"/>
    </xf>
    <xf numFmtId="14" fontId="13" fillId="0" borderId="8" xfId="0" applyNumberFormat="1" applyFont="1" applyBorder="1" applyAlignment="1">
      <alignment vertical="center" wrapText="1"/>
    </xf>
    <xf numFmtId="0" fontId="16" fillId="0" borderId="5" xfId="0" applyFont="1" applyBorder="1" applyAlignment="1">
      <alignment vertical="center" wrapText="1"/>
    </xf>
    <xf numFmtId="0" fontId="15" fillId="0" borderId="0" xfId="0" applyFont="1" applyAlignment="1">
      <alignment horizontal="center" vertical="top"/>
    </xf>
    <xf numFmtId="0" fontId="15" fillId="0" borderId="0" xfId="0" applyFont="1" applyAlignment="1">
      <alignment horizontal="left" vertical="top"/>
    </xf>
    <xf numFmtId="0" fontId="12" fillId="0" borderId="0" xfId="0" applyFont="1" applyAlignment="1">
      <alignment vertical="top"/>
    </xf>
    <xf numFmtId="0" fontId="19" fillId="0" borderId="0" xfId="1" applyFont="1" applyFill="1" applyBorder="1" applyAlignment="1">
      <alignment vertical="center"/>
    </xf>
    <xf numFmtId="0" fontId="20" fillId="0" borderId="1" xfId="1" applyFont="1" applyFill="1" applyBorder="1" applyAlignment="1">
      <alignment horizontal="center" vertical="center" wrapText="1"/>
    </xf>
    <xf numFmtId="0" fontId="12" fillId="0" borderId="0" xfId="0" applyFont="1" applyAlignment="1">
      <alignment vertical="center"/>
    </xf>
    <xf numFmtId="0" fontId="15" fillId="0" borderId="0" xfId="0" applyFont="1" applyAlignment="1">
      <alignment vertical="top"/>
    </xf>
    <xf numFmtId="0" fontId="17" fillId="0" borderId="3" xfId="0" applyFont="1" applyBorder="1" applyAlignment="1">
      <alignment horizontal="left" wrapText="1"/>
    </xf>
    <xf numFmtId="3" fontId="16" fillId="0" borderId="4" xfId="0" applyNumberFormat="1" applyFont="1" applyBorder="1" applyAlignment="1">
      <alignment vertical="center" wrapText="1"/>
    </xf>
    <xf numFmtId="3" fontId="16" fillId="0" borderId="3" xfId="0" applyNumberFormat="1" applyFont="1" applyBorder="1" applyAlignment="1">
      <alignment vertical="center" wrapText="1"/>
    </xf>
    <xf numFmtId="9" fontId="16" fillId="0" borderId="5" xfId="0" applyNumberFormat="1" applyFont="1" applyBorder="1" applyAlignment="1">
      <alignment vertical="center" wrapText="1"/>
    </xf>
    <xf numFmtId="9" fontId="16" fillId="0" borderId="6" xfId="0" applyNumberFormat="1" applyFont="1" applyBorder="1" applyAlignment="1">
      <alignment vertical="center" wrapText="1"/>
    </xf>
    <xf numFmtId="0" fontId="16" fillId="0" borderId="8" xfId="0" applyFont="1" applyBorder="1" applyAlignment="1">
      <alignment horizontal="right" vertical="center" wrapText="1"/>
    </xf>
    <xf numFmtId="0" fontId="13" fillId="0" borderId="9" xfId="0" applyFont="1" applyBorder="1" applyAlignment="1">
      <alignment horizontal="right" vertical="center" wrapText="1"/>
    </xf>
    <xf numFmtId="0" fontId="13" fillId="0" borderId="12" xfId="0" applyFont="1" applyBorder="1" applyAlignment="1">
      <alignment horizontal="right" vertical="center" wrapText="1"/>
    </xf>
    <xf numFmtId="9" fontId="13" fillId="0" borderId="5" xfId="2" applyFont="1" applyBorder="1" applyAlignment="1">
      <alignment vertical="center" wrapText="1"/>
    </xf>
    <xf numFmtId="0" fontId="21" fillId="0" borderId="13" xfId="0" applyFont="1" applyBorder="1" applyAlignment="1">
      <alignment horizontal="center" vertical="center" wrapText="1"/>
    </xf>
    <xf numFmtId="0" fontId="21" fillId="0" borderId="14" xfId="0" applyFont="1" applyBorder="1" applyAlignment="1">
      <alignment vertical="center" wrapText="1"/>
    </xf>
    <xf numFmtId="0" fontId="16" fillId="0" borderId="16" xfId="0" applyFont="1" applyBorder="1" applyAlignment="1">
      <alignment horizontal="left" vertical="center" wrapText="1"/>
    </xf>
    <xf numFmtId="0" fontId="21" fillId="0" borderId="18" xfId="0" applyFont="1" applyBorder="1" applyAlignment="1">
      <alignment vertical="center" wrapText="1"/>
    </xf>
    <xf numFmtId="0" fontId="16" fillId="0" borderId="20" xfId="0" applyFont="1" applyBorder="1" applyAlignment="1">
      <alignment horizontal="center" vertical="center" wrapText="1"/>
    </xf>
    <xf numFmtId="0" fontId="21" fillId="0" borderId="26" xfId="0" applyFont="1" applyBorder="1" applyAlignment="1">
      <alignment horizontal="center" vertical="center" wrapText="1"/>
    </xf>
    <xf numFmtId="0" fontId="23" fillId="0" borderId="26" xfId="0" applyFont="1" applyBorder="1" applyAlignment="1">
      <alignment horizontal="right" vertical="center" wrapText="1"/>
    </xf>
    <xf numFmtId="0" fontId="23" fillId="0" borderId="25" xfId="0" applyFont="1" applyBorder="1" applyAlignment="1">
      <alignment horizontal="right" vertical="center" wrapText="1"/>
    </xf>
    <xf numFmtId="0" fontId="22" fillId="0" borderId="18" xfId="0" applyFont="1" applyBorder="1" applyAlignment="1">
      <alignment horizontal="right" vertical="center" wrapText="1"/>
    </xf>
    <xf numFmtId="0" fontId="22" fillId="0" borderId="27" xfId="0" applyFont="1" applyBorder="1" applyAlignment="1">
      <alignment horizontal="right" vertical="center" wrapText="1"/>
    </xf>
    <xf numFmtId="0" fontId="22" fillId="0" borderId="28" xfId="0" applyFont="1" applyBorder="1" applyAlignment="1">
      <alignment horizontal="right" vertical="center" wrapText="1"/>
    </xf>
    <xf numFmtId="0" fontId="6" fillId="0" borderId="26" xfId="0" applyFont="1" applyBorder="1" applyAlignment="1">
      <alignment horizontal="right" vertical="center" wrapText="1"/>
    </xf>
    <xf numFmtId="0" fontId="6" fillId="0" borderId="23" xfId="0" applyFont="1" applyBorder="1" applyAlignment="1">
      <alignment horizontal="right" vertical="center" wrapText="1"/>
    </xf>
    <xf numFmtId="3" fontId="6" fillId="0" borderId="26" xfId="0" applyNumberFormat="1" applyFont="1" applyBorder="1" applyAlignment="1">
      <alignment horizontal="right" vertical="center" wrapText="1"/>
    </xf>
    <xf numFmtId="3" fontId="6" fillId="0" borderId="29" xfId="0" applyNumberFormat="1" applyFont="1" applyBorder="1" applyAlignment="1">
      <alignment horizontal="right" vertical="center" wrapText="1"/>
    </xf>
    <xf numFmtId="0" fontId="16" fillId="0" borderId="2" xfId="0" applyFont="1" applyBorder="1" applyAlignment="1">
      <alignment horizontal="left" vertical="center" wrapText="1"/>
    </xf>
    <xf numFmtId="0" fontId="24" fillId="0" borderId="15" xfId="0" applyFont="1" applyBorder="1" applyAlignment="1">
      <alignment horizontal="left" vertical="center"/>
    </xf>
    <xf numFmtId="0" fontId="24" fillId="0" borderId="30" xfId="0" applyFont="1" applyBorder="1" applyAlignment="1">
      <alignment horizontal="left" vertical="center"/>
    </xf>
    <xf numFmtId="0" fontId="0" fillId="0" borderId="3" xfId="0" applyBorder="1"/>
    <xf numFmtId="3" fontId="13" fillId="0" borderId="8" xfId="0" applyNumberFormat="1" applyFont="1" applyBorder="1" applyAlignment="1">
      <alignment horizontal="right" vertical="center" wrapText="1" indent="1"/>
    </xf>
    <xf numFmtId="3" fontId="13" fillId="0" borderId="4" xfId="0" applyNumberFormat="1" applyFont="1" applyBorder="1" applyAlignment="1">
      <alignment horizontal="right" vertical="center" wrapText="1"/>
    </xf>
    <xf numFmtId="3" fontId="16" fillId="0" borderId="3" xfId="0" applyNumberFormat="1" applyFont="1" applyBorder="1" applyAlignment="1">
      <alignment horizontal="right" vertical="center" wrapText="1"/>
    </xf>
    <xf numFmtId="3" fontId="16" fillId="0" borderId="6" xfId="0" applyNumberFormat="1" applyFont="1" applyBorder="1" applyAlignment="1">
      <alignment horizontal="right" vertical="center" wrapText="1"/>
    </xf>
    <xf numFmtId="3" fontId="13" fillId="0" borderId="9" xfId="0" applyNumberFormat="1" applyFont="1" applyBorder="1" applyAlignment="1">
      <alignment horizontal="right" vertical="center" wrapText="1"/>
    </xf>
    <xf numFmtId="3" fontId="13" fillId="0" borderId="12" xfId="0" applyNumberFormat="1" applyFont="1" applyBorder="1" applyAlignment="1">
      <alignment horizontal="right" vertical="center" wrapText="1"/>
    </xf>
    <xf numFmtId="3" fontId="13" fillId="0" borderId="6" xfId="0" applyNumberFormat="1" applyFont="1" applyBorder="1" applyAlignment="1">
      <alignment horizontal="right" vertical="center" wrapText="1"/>
    </xf>
    <xf numFmtId="3" fontId="13" fillId="0" borderId="1" xfId="0" applyNumberFormat="1" applyFont="1" applyBorder="1" applyAlignment="1">
      <alignment horizontal="right" vertical="center" wrapText="1"/>
    </xf>
    <xf numFmtId="0" fontId="13" fillId="0" borderId="11" xfId="0" applyFont="1" applyBorder="1" applyAlignment="1">
      <alignment horizontal="right" vertical="center" wrapText="1"/>
    </xf>
    <xf numFmtId="3" fontId="13" fillId="0" borderId="11" xfId="0" applyNumberFormat="1" applyFont="1" applyBorder="1" applyAlignment="1">
      <alignment horizontal="right" vertical="center" wrapText="1"/>
    </xf>
    <xf numFmtId="0" fontId="13" fillId="0" borderId="7" xfId="0" applyFont="1" applyBorder="1" applyAlignment="1">
      <alignment horizontal="right" vertical="center" wrapText="1"/>
    </xf>
    <xf numFmtId="3" fontId="13" fillId="0" borderId="7" xfId="0" applyNumberFormat="1" applyFont="1" applyBorder="1" applyAlignment="1">
      <alignment horizontal="right" vertical="center" wrapText="1"/>
    </xf>
    <xf numFmtId="0" fontId="13" fillId="0" borderId="36" xfId="0" applyFont="1" applyBorder="1" applyAlignment="1">
      <alignment horizontal="right" vertical="center" wrapText="1"/>
    </xf>
    <xf numFmtId="0" fontId="13" fillId="0" borderId="43" xfId="0" applyFont="1" applyBorder="1" applyAlignment="1">
      <alignment horizontal="right" vertical="center" wrapText="1"/>
    </xf>
    <xf numFmtId="3" fontId="13" fillId="0" borderId="9" xfId="0" applyNumberFormat="1" applyFont="1" applyBorder="1" applyAlignment="1">
      <alignment vertical="center" wrapText="1"/>
    </xf>
    <xf numFmtId="3" fontId="13" fillId="0" borderId="1" xfId="0" applyNumberFormat="1" applyFont="1" applyBorder="1" applyAlignment="1">
      <alignment vertical="center" wrapText="1"/>
    </xf>
    <xf numFmtId="0" fontId="13" fillId="0" borderId="36" xfId="0" applyFont="1" applyBorder="1" applyAlignment="1">
      <alignment vertical="center" wrapText="1"/>
    </xf>
    <xf numFmtId="0" fontId="16" fillId="0" borderId="4" xfId="0" applyFont="1" applyBorder="1" applyAlignment="1">
      <alignment vertical="center" wrapText="1"/>
    </xf>
    <xf numFmtId="165" fontId="13" fillId="0" borderId="5" xfId="2" applyNumberFormat="1" applyFont="1" applyFill="1" applyBorder="1" applyAlignment="1">
      <alignment horizontal="right" vertical="center" wrapText="1"/>
    </xf>
    <xf numFmtId="0" fontId="16" fillId="0" borderId="5" xfId="0" applyFont="1" applyBorder="1" applyAlignment="1">
      <alignment horizontal="right" vertical="center" wrapText="1"/>
    </xf>
    <xf numFmtId="0" fontId="16" fillId="0" borderId="6" xfId="0" applyFont="1" applyBorder="1" applyAlignment="1">
      <alignment horizontal="right" vertical="center" wrapText="1"/>
    </xf>
    <xf numFmtId="0" fontId="13" fillId="0" borderId="21" xfId="0" applyFont="1" applyBorder="1" applyAlignment="1">
      <alignment horizontal="right" vertical="center" wrapText="1"/>
    </xf>
    <xf numFmtId="0" fontId="6" fillId="0" borderId="13" xfId="0" applyFont="1" applyBorder="1" applyAlignment="1">
      <alignment horizontal="right" vertical="center" wrapText="1"/>
    </xf>
    <xf numFmtId="0" fontId="13" fillId="0" borderId="16" xfId="0" applyFont="1" applyBorder="1" applyAlignment="1">
      <alignment horizontal="right" vertical="center" wrapText="1"/>
    </xf>
    <xf numFmtId="0" fontId="13" fillId="0" borderId="17" xfId="0" applyFont="1" applyBorder="1" applyAlignment="1">
      <alignment horizontal="right" vertical="center" wrapText="1"/>
    </xf>
    <xf numFmtId="0" fontId="13" fillId="0" borderId="19" xfId="0" applyFont="1" applyBorder="1" applyAlignment="1">
      <alignment horizontal="right" vertical="center" wrapText="1"/>
    </xf>
    <xf numFmtId="0" fontId="6" fillId="0" borderId="15" xfId="0" applyFont="1" applyBorder="1" applyAlignment="1">
      <alignment horizontal="right" vertical="center" wrapText="1"/>
    </xf>
    <xf numFmtId="0" fontId="21" fillId="0" borderId="14" xfId="0" applyFont="1" applyBorder="1" applyAlignment="1">
      <alignment horizontal="right" vertical="center" wrapText="1"/>
    </xf>
    <xf numFmtId="0" fontId="21" fillId="0" borderId="0" xfId="0" applyFont="1" applyAlignment="1">
      <alignment horizontal="right" vertical="center" wrapText="1"/>
    </xf>
    <xf numFmtId="0" fontId="13" fillId="0" borderId="22" xfId="0" applyFont="1" applyBorder="1" applyAlignment="1">
      <alignment horizontal="right" vertical="center" wrapText="1"/>
    </xf>
    <xf numFmtId="0" fontId="6" fillId="0" borderId="0" xfId="0" applyFont="1" applyAlignment="1">
      <alignment horizontal="right" vertical="center" wrapText="1"/>
    </xf>
    <xf numFmtId="0" fontId="25" fillId="0" borderId="26" xfId="0" applyFont="1" applyBorder="1" applyAlignment="1">
      <alignment horizontal="right" vertical="center" wrapText="1"/>
    </xf>
    <xf numFmtId="0" fontId="26" fillId="0" borderId="14" xfId="0" applyFont="1" applyBorder="1" applyAlignment="1">
      <alignment horizontal="right" vertical="center" wrapText="1"/>
    </xf>
    <xf numFmtId="0" fontId="26" fillId="0" borderId="0" xfId="0" applyFont="1" applyAlignment="1">
      <alignment horizontal="right" vertical="center" wrapText="1"/>
    </xf>
    <xf numFmtId="0" fontId="26" fillId="0" borderId="25" xfId="0" applyFont="1" applyBorder="1" applyAlignment="1">
      <alignment horizontal="right" vertical="center" wrapText="1"/>
    </xf>
    <xf numFmtId="0" fontId="13" fillId="0" borderId="5" xfId="0" applyFont="1" applyBorder="1" applyAlignment="1">
      <alignment horizontal="right" vertical="center" wrapText="1" indent="1"/>
    </xf>
    <xf numFmtId="0" fontId="16" fillId="0" borderId="7" xfId="0" applyFont="1" applyBorder="1" applyAlignment="1">
      <alignment horizontal="right" vertical="center" wrapText="1"/>
    </xf>
    <xf numFmtId="0" fontId="16" fillId="0" borderId="10" xfId="0" applyFont="1" applyBorder="1" applyAlignment="1">
      <alignment horizontal="right" vertical="center" wrapText="1"/>
    </xf>
    <xf numFmtId="0" fontId="16" fillId="0" borderId="9" xfId="0" applyFont="1" applyBorder="1" applyAlignment="1">
      <alignment horizontal="right" vertical="center" wrapText="1"/>
    </xf>
    <xf numFmtId="0" fontId="16" fillId="0" borderId="12" xfId="0" applyFont="1" applyBorder="1" applyAlignment="1">
      <alignment horizontal="right" vertical="center" wrapText="1"/>
    </xf>
    <xf numFmtId="3" fontId="13" fillId="0" borderId="36" xfId="0" applyNumberFormat="1" applyFont="1" applyBorder="1" applyAlignment="1">
      <alignment horizontal="right" vertical="center" wrapText="1"/>
    </xf>
    <xf numFmtId="3" fontId="13" fillId="0" borderId="43" xfId="0" applyNumberFormat="1" applyFont="1" applyBorder="1" applyAlignment="1">
      <alignment horizontal="right" vertical="center" wrapText="1"/>
    </xf>
    <xf numFmtId="3" fontId="13" fillId="0" borderId="40" xfId="0" applyNumberFormat="1" applyFont="1" applyBorder="1" applyAlignment="1">
      <alignment horizontal="right" vertical="center" wrapText="1"/>
    </xf>
    <xf numFmtId="3" fontId="13" fillId="0" borderId="34" xfId="0" applyNumberFormat="1" applyFont="1" applyBorder="1" applyAlignment="1">
      <alignment horizontal="right" vertical="center" wrapText="1"/>
    </xf>
    <xf numFmtId="3" fontId="13" fillId="0" borderId="41" xfId="0" applyNumberFormat="1" applyFont="1" applyBorder="1" applyAlignment="1">
      <alignment horizontal="right" vertical="center" wrapText="1"/>
    </xf>
    <xf numFmtId="3" fontId="13" fillId="0" borderId="35" xfId="0" applyNumberFormat="1" applyFont="1" applyBorder="1" applyAlignment="1">
      <alignment horizontal="right" vertical="center" wrapText="1"/>
    </xf>
    <xf numFmtId="0" fontId="16" fillId="0" borderId="2" xfId="0" applyFont="1" applyBorder="1" applyAlignment="1">
      <alignment horizontal="center" vertical="center" wrapText="1"/>
    </xf>
    <xf numFmtId="3" fontId="13" fillId="0" borderId="15" xfId="0" applyNumberFormat="1" applyFont="1" applyBorder="1" applyAlignment="1">
      <alignment horizontal="right" vertical="center" wrapText="1"/>
    </xf>
    <xf numFmtId="3" fontId="13" fillId="0" borderId="32" xfId="0" applyNumberFormat="1" applyFont="1" applyBorder="1" applyAlignment="1">
      <alignment horizontal="right" vertical="center" wrapText="1"/>
    </xf>
    <xf numFmtId="3" fontId="13" fillId="0" borderId="27" xfId="0" applyNumberFormat="1" applyFont="1" applyBorder="1" applyAlignment="1">
      <alignment horizontal="right" vertical="center" wrapText="1"/>
    </xf>
    <xf numFmtId="3" fontId="13" fillId="0" borderId="37" xfId="0" applyNumberFormat="1" applyFont="1" applyBorder="1" applyAlignment="1">
      <alignment horizontal="right" vertical="center" wrapText="1"/>
    </xf>
    <xf numFmtId="3" fontId="13" fillId="0" borderId="38" xfId="0" applyNumberFormat="1" applyFont="1" applyBorder="1" applyAlignment="1">
      <alignment horizontal="right" vertical="center" wrapText="1"/>
    </xf>
    <xf numFmtId="3" fontId="13" fillId="0" borderId="39" xfId="0" applyNumberFormat="1" applyFont="1" applyBorder="1" applyAlignment="1">
      <alignment horizontal="right" vertical="center" wrapText="1"/>
    </xf>
    <xf numFmtId="0" fontId="13" fillId="0" borderId="37" xfId="0" applyFont="1" applyBorder="1" applyAlignment="1">
      <alignment horizontal="right" vertical="center" wrapText="1"/>
    </xf>
    <xf numFmtId="0" fontId="13" fillId="0" borderId="38" xfId="0" applyFont="1" applyBorder="1" applyAlignment="1">
      <alignment horizontal="right" vertical="center" wrapText="1"/>
    </xf>
    <xf numFmtId="3" fontId="13" fillId="0" borderId="33" xfId="0" applyNumberFormat="1" applyFont="1" applyBorder="1" applyAlignment="1">
      <alignment horizontal="right" vertical="center" wrapText="1"/>
    </xf>
    <xf numFmtId="3" fontId="13" fillId="0" borderId="42" xfId="0" applyNumberFormat="1" applyFont="1" applyBorder="1" applyAlignment="1">
      <alignment horizontal="right" vertical="center" wrapText="1"/>
    </xf>
    <xf numFmtId="0" fontId="13" fillId="0" borderId="40" xfId="0" applyFont="1" applyBorder="1" applyAlignment="1">
      <alignment horizontal="right" vertical="center" wrapText="1"/>
    </xf>
    <xf numFmtId="0" fontId="13" fillId="0" borderId="34" xfId="0" applyFont="1" applyBorder="1" applyAlignment="1">
      <alignment horizontal="right" vertical="center" wrapText="1"/>
    </xf>
    <xf numFmtId="0" fontId="13" fillId="0" borderId="35" xfId="0" applyFont="1" applyBorder="1" applyAlignment="1">
      <alignment horizontal="right" vertical="center" wrapText="1"/>
    </xf>
    <xf numFmtId="0" fontId="10" fillId="0" borderId="0" xfId="0" applyFont="1" applyAlignment="1">
      <alignment horizontal="center" vertical="center"/>
    </xf>
    <xf numFmtId="0" fontId="16" fillId="0" borderId="7"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 xfId="0" applyFont="1" applyBorder="1" applyAlignment="1">
      <alignment horizontal="center" vertical="center" wrapText="1"/>
    </xf>
    <xf numFmtId="3" fontId="13" fillId="0" borderId="7" xfId="0" applyNumberFormat="1" applyFont="1" applyBorder="1" applyAlignment="1">
      <alignment horizontal="right" vertical="center" wrapText="1"/>
    </xf>
    <xf numFmtId="3" fontId="13" fillId="0" borderId="5" xfId="0" applyNumberFormat="1" applyFont="1" applyBorder="1" applyAlignment="1">
      <alignment horizontal="right" vertical="center" wrapText="1"/>
    </xf>
    <xf numFmtId="3" fontId="13" fillId="0" borderId="6" xfId="0" applyNumberFormat="1" applyFont="1" applyBorder="1" applyAlignment="1">
      <alignment horizontal="right" vertical="center" wrapText="1"/>
    </xf>
    <xf numFmtId="0" fontId="13" fillId="0" borderId="1" xfId="0" applyFont="1" applyBorder="1" applyAlignment="1">
      <alignment horizontal="right" vertical="center" wrapText="1"/>
    </xf>
    <xf numFmtId="0" fontId="13" fillId="0" borderId="10" xfId="0" applyFont="1" applyBorder="1" applyAlignment="1">
      <alignment horizontal="right" vertical="center" wrapText="1"/>
    </xf>
    <xf numFmtId="0" fontId="13" fillId="0" borderId="9" xfId="0" applyFont="1" applyBorder="1" applyAlignment="1">
      <alignment horizontal="right" vertical="center" wrapText="1"/>
    </xf>
    <xf numFmtId="0" fontId="13" fillId="0" borderId="11" xfId="0" applyFont="1" applyBorder="1" applyAlignment="1">
      <alignment horizontal="right" vertical="center" wrapText="1"/>
    </xf>
    <xf numFmtId="0" fontId="13" fillId="0" borderId="8" xfId="0" applyFont="1" applyBorder="1" applyAlignment="1">
      <alignment horizontal="right" vertical="center" wrapText="1"/>
    </xf>
    <xf numFmtId="0" fontId="13" fillId="0" borderId="12" xfId="0" applyFont="1" applyBorder="1" applyAlignment="1">
      <alignment horizontal="right" vertical="center" wrapText="1"/>
    </xf>
    <xf numFmtId="0" fontId="13" fillId="0" borderId="7" xfId="0" applyFont="1" applyBorder="1" applyAlignment="1">
      <alignment horizontal="right" vertical="center" wrapText="1"/>
    </xf>
    <xf numFmtId="0" fontId="13" fillId="0" borderId="5" xfId="0" applyFont="1" applyBorder="1" applyAlignment="1">
      <alignment horizontal="right" vertical="center" wrapText="1"/>
    </xf>
    <xf numFmtId="0" fontId="13" fillId="0" borderId="6" xfId="0" applyFont="1" applyBorder="1" applyAlignment="1">
      <alignment horizontal="right" vertical="center" wrapText="1"/>
    </xf>
    <xf numFmtId="0" fontId="16" fillId="0" borderId="9"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3" xfId="0" applyFont="1" applyBorder="1" applyAlignment="1">
      <alignment vertical="center" wrapText="1"/>
    </xf>
    <xf numFmtId="0" fontId="16" fillId="0" borderId="0" xfId="0" applyFont="1" applyAlignment="1">
      <alignment vertical="center" wrapText="1"/>
    </xf>
    <xf numFmtId="0" fontId="16" fillId="0" borderId="2" xfId="0" applyFont="1" applyBorder="1" applyAlignment="1">
      <alignment vertical="center" wrapText="1"/>
    </xf>
    <xf numFmtId="0" fontId="16" fillId="0" borderId="9" xfId="0" applyFont="1" applyBorder="1" applyAlignment="1">
      <alignment vertical="center" wrapText="1"/>
    </xf>
    <xf numFmtId="0" fontId="16" fillId="0" borderId="1" xfId="0" applyFont="1" applyBorder="1" applyAlignment="1">
      <alignment vertical="center" wrapText="1"/>
    </xf>
    <xf numFmtId="0" fontId="16" fillId="0" borderId="10" xfId="0" applyFont="1" applyBorder="1" applyAlignment="1">
      <alignment vertical="center" wrapText="1"/>
    </xf>
    <xf numFmtId="0" fontId="13" fillId="0" borderId="10" xfId="0" applyFont="1" applyBorder="1" applyAlignment="1">
      <alignment vertical="center" wrapText="1"/>
    </xf>
    <xf numFmtId="0" fontId="13" fillId="0" borderId="8" xfId="0" applyFont="1" applyBorder="1" applyAlignment="1">
      <alignment vertical="center" wrapText="1"/>
    </xf>
    <xf numFmtId="0" fontId="13" fillId="0" borderId="5" xfId="0" applyFont="1" applyBorder="1" applyAlignment="1">
      <alignment vertical="center" wrapText="1"/>
    </xf>
    <xf numFmtId="3" fontId="16" fillId="0" borderId="36" xfId="0" applyNumberFormat="1" applyFont="1" applyBorder="1" applyAlignment="1">
      <alignment vertical="center" wrapText="1"/>
    </xf>
    <xf numFmtId="3" fontId="13" fillId="0" borderId="36" xfId="0" applyNumberFormat="1" applyFont="1" applyBorder="1" applyAlignment="1">
      <alignment vertical="center" wrapText="1"/>
    </xf>
    <xf numFmtId="3" fontId="16" fillId="0" borderId="10" xfId="0" applyNumberFormat="1" applyFont="1" applyBorder="1" applyAlignment="1">
      <alignment vertical="center" wrapText="1"/>
    </xf>
    <xf numFmtId="3" fontId="13" fillId="0" borderId="10" xfId="0" applyNumberFormat="1" applyFont="1" applyBorder="1" applyAlignment="1">
      <alignment vertical="center" wrapText="1"/>
    </xf>
    <xf numFmtId="3" fontId="16" fillId="0" borderId="8" xfId="0" applyNumberFormat="1" applyFont="1" applyBorder="1" applyAlignment="1">
      <alignment vertical="center" wrapText="1"/>
    </xf>
    <xf numFmtId="3" fontId="13" fillId="0" borderId="8" xfId="0" applyNumberFormat="1" applyFont="1" applyBorder="1" applyAlignment="1">
      <alignment vertical="center" wrapText="1"/>
    </xf>
    <xf numFmtId="165" fontId="16" fillId="0" borderId="5" xfId="2" applyNumberFormat="1" applyFont="1" applyFill="1" applyBorder="1" applyAlignment="1">
      <alignment horizontal="right" vertical="center" wrapText="1"/>
    </xf>
    <xf numFmtId="165" fontId="13" fillId="0" borderId="5" xfId="2" applyNumberFormat="1" applyFont="1" applyFill="1" applyBorder="1" applyAlignment="1">
      <alignment horizontal="right" vertical="center" wrapText="1"/>
    </xf>
    <xf numFmtId="0" fontId="16" fillId="0" borderId="5" xfId="0" applyFont="1" applyBorder="1" applyAlignment="1">
      <alignment horizontal="right" vertical="center" wrapText="1"/>
    </xf>
    <xf numFmtId="3" fontId="13" fillId="0" borderId="1" xfId="0" applyNumberFormat="1" applyFont="1" applyBorder="1" applyAlignment="1">
      <alignment vertical="center" wrapText="1"/>
    </xf>
    <xf numFmtId="3" fontId="16" fillId="0" borderId="9" xfId="0" applyNumberFormat="1" applyFont="1" applyBorder="1" applyAlignment="1">
      <alignment vertical="center" wrapText="1"/>
    </xf>
    <xf numFmtId="3" fontId="16" fillId="0" borderId="12" xfId="0" applyNumberFormat="1" applyFont="1" applyBorder="1" applyAlignment="1">
      <alignment vertical="center" wrapText="1"/>
    </xf>
    <xf numFmtId="3" fontId="13" fillId="0" borderId="5" xfId="0" applyNumberFormat="1" applyFont="1" applyBorder="1" applyAlignment="1">
      <alignment vertical="center" wrapText="1"/>
    </xf>
    <xf numFmtId="3" fontId="16" fillId="0" borderId="6" xfId="0" applyNumberFormat="1" applyFont="1" applyBorder="1" applyAlignment="1">
      <alignment vertical="center" wrapText="1"/>
    </xf>
    <xf numFmtId="0" fontId="16" fillId="0" borderId="6" xfId="0" applyFont="1" applyBorder="1" applyAlignment="1">
      <alignment horizontal="right" vertical="center" wrapText="1"/>
    </xf>
    <xf numFmtId="0" fontId="16" fillId="0" borderId="10" xfId="0" applyFont="1" applyBorder="1" applyAlignment="1">
      <alignment horizontal="left" vertical="center" wrapText="1"/>
    </xf>
    <xf numFmtId="0" fontId="16" fillId="0" borderId="24" xfId="0" applyFont="1" applyBorder="1" applyAlignment="1">
      <alignment vertical="center" wrapText="1"/>
    </xf>
    <xf numFmtId="0" fontId="8" fillId="0" borderId="0" xfId="0" applyFont="1" applyAlignment="1">
      <alignment horizontal="center" vertical="center"/>
    </xf>
    <xf numFmtId="0" fontId="13" fillId="0" borderId="4" xfId="0" applyFont="1" applyBorder="1" applyAlignment="1">
      <alignment vertical="center" wrapText="1"/>
    </xf>
    <xf numFmtId="0" fontId="13" fillId="0" borderId="6"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6" xfId="0" applyFont="1" applyBorder="1" applyAlignment="1">
      <alignment vertical="center" wrapText="1"/>
    </xf>
    <xf numFmtId="0" fontId="13" fillId="0" borderId="9" xfId="0" applyFont="1" applyBorder="1" applyAlignment="1">
      <alignment vertical="center" wrapText="1"/>
    </xf>
    <xf numFmtId="0" fontId="13" fillId="0" borderId="7" xfId="0" applyFont="1" applyBorder="1" applyAlignment="1">
      <alignment vertical="center" wrapText="1"/>
    </xf>
    <xf numFmtId="0" fontId="13" fillId="0" borderId="1" xfId="0" applyFont="1" applyBorder="1" applyAlignment="1">
      <alignment vertical="center" wrapText="1"/>
    </xf>
    <xf numFmtId="0" fontId="16" fillId="0" borderId="31" xfId="0" applyFont="1" applyBorder="1" applyAlignment="1">
      <alignment vertical="center" wrapText="1"/>
    </xf>
    <xf numFmtId="0" fontId="16" fillId="0" borderId="14" xfId="0" applyFont="1" applyBorder="1" applyAlignment="1">
      <alignment vertical="center" wrapText="1"/>
    </xf>
    <xf numFmtId="0" fontId="0" fillId="0" borderId="0" xfId="0" applyAlignment="1">
      <alignment wrapText="1"/>
    </xf>
    <xf numFmtId="3" fontId="13" fillId="0" borderId="44" xfId="0" applyNumberFormat="1" applyFont="1" applyBorder="1" applyAlignment="1">
      <alignment horizontal="right" vertical="center" wrapText="1"/>
    </xf>
    <xf numFmtId="0" fontId="0" fillId="0" borderId="0" xfId="0" applyBorder="1"/>
    <xf numFmtId="0" fontId="13" fillId="0" borderId="44" xfId="0" applyFont="1" applyBorder="1" applyAlignment="1">
      <alignment horizontal="right" vertical="center" wrapText="1"/>
    </xf>
  </cellXfs>
  <cellStyles count="3">
    <cellStyle name="Link" xfId="1" builtinId="8"/>
    <cellStyle name="Prozent" xfId="2"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10.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11.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12.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13.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14.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15.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16.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17.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18.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19.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2.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20.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21.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22.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23.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24.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25.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26.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27.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28.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29.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3.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30.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31.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32.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33.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34.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35.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36.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37.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38.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39.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4.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40.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41.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42.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43.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44.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45.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46.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47.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48.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49.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5.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50.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51.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52.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53.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54.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55.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56.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57.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58.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59.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6.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60.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61.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62.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63.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64.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65.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66.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67.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68.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69.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7.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70.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71.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72.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73.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74.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75.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76.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77.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78.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79.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8.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80.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81.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82.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83.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84.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85.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86.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87.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88.xml.rels><?xml version="1.0" encoding="UTF-8" standalone="yes"?>
<Relationships xmlns="http://schemas.openxmlformats.org/package/2006/relationships"><Relationship Id="rId1" Type="http://schemas.openxmlformats.org/officeDocument/2006/relationships/hyperlink" Target="#Tabellen&#252;bersicht!A1"/></Relationships>
</file>

<file path=xl/drawings/_rels/drawing9.xml.rels><?xml version="1.0" encoding="UTF-8" standalone="yes"?>
<Relationships xmlns="http://schemas.openxmlformats.org/package/2006/relationships"><Relationship Id="rId1" Type="http://schemas.openxmlformats.org/officeDocument/2006/relationships/hyperlink" Target="#Tabellen&#252;bersicht!A1"/></Relationships>
</file>

<file path=xl/drawings/drawing1.xml><?xml version="1.0" encoding="utf-8"?>
<xdr:wsDr xmlns:xdr="http://schemas.openxmlformats.org/drawingml/2006/spreadsheetDrawing" xmlns:a="http://schemas.openxmlformats.org/drawingml/2006/main">
  <xdr:twoCellAnchor>
    <xdr:from>
      <xdr:col>7</xdr:col>
      <xdr:colOff>600075</xdr:colOff>
      <xdr:row>5</xdr:row>
      <xdr:rowOff>19050</xdr:rowOff>
    </xdr:from>
    <xdr:to>
      <xdr:col>10</xdr:col>
      <xdr:colOff>409575</xdr:colOff>
      <xdr:row>7</xdr:row>
      <xdr:rowOff>66675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02394E52-C17E-9D4B-73D2-1ADE6EF5CAFD}"/>
            </a:ext>
          </a:extLst>
        </xdr:cNvPr>
        <xdr:cNvSpPr/>
      </xdr:nvSpPr>
      <xdr:spPr>
        <a:xfrm>
          <a:off x="6019800" y="971550"/>
          <a:ext cx="2095500" cy="4476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9</xdr:col>
      <xdr:colOff>600075</xdr:colOff>
      <xdr:row>4</xdr:row>
      <xdr:rowOff>19050</xdr:rowOff>
    </xdr:from>
    <xdr:to>
      <xdr:col>12</xdr:col>
      <xdr:colOff>409575</xdr:colOff>
      <xdr:row>6</xdr:row>
      <xdr:rowOff>66675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8699EC55-D44F-49E5-8A98-FF02C31331DE}"/>
            </a:ext>
          </a:extLst>
        </xdr:cNvPr>
        <xdr:cNvSpPr/>
      </xdr:nvSpPr>
      <xdr:spPr>
        <a:xfrm>
          <a:off x="6019800" y="971550"/>
          <a:ext cx="2095500" cy="4476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600075</xdr:colOff>
      <xdr:row>4</xdr:row>
      <xdr:rowOff>19050</xdr:rowOff>
    </xdr:from>
    <xdr:to>
      <xdr:col>12</xdr:col>
      <xdr:colOff>409575</xdr:colOff>
      <xdr:row>6</xdr:row>
      <xdr:rowOff>66675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8C51446B-643E-40FC-91E0-EA12A7ED4A9B}"/>
            </a:ext>
          </a:extLst>
        </xdr:cNvPr>
        <xdr:cNvSpPr/>
      </xdr:nvSpPr>
      <xdr:spPr>
        <a:xfrm>
          <a:off x="6019800" y="971550"/>
          <a:ext cx="2095500" cy="4476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9</xdr:col>
      <xdr:colOff>600075</xdr:colOff>
      <xdr:row>4</xdr:row>
      <xdr:rowOff>19050</xdr:rowOff>
    </xdr:from>
    <xdr:to>
      <xdr:col>12</xdr:col>
      <xdr:colOff>409575</xdr:colOff>
      <xdr:row>6</xdr:row>
      <xdr:rowOff>66675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F80FE54B-91E8-4E1C-A3B3-E0955519C747}"/>
            </a:ext>
          </a:extLst>
        </xdr:cNvPr>
        <xdr:cNvSpPr/>
      </xdr:nvSpPr>
      <xdr:spPr>
        <a:xfrm>
          <a:off x="6019800" y="971550"/>
          <a:ext cx="2095500" cy="4476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600075</xdr:colOff>
      <xdr:row>4</xdr:row>
      <xdr:rowOff>19050</xdr:rowOff>
    </xdr:from>
    <xdr:to>
      <xdr:col>12</xdr:col>
      <xdr:colOff>409575</xdr:colOff>
      <xdr:row>6</xdr:row>
      <xdr:rowOff>66675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2CE74C70-319B-4D38-A3B7-6E1A3DC2A887}"/>
            </a:ext>
          </a:extLst>
        </xdr:cNvPr>
        <xdr:cNvSpPr/>
      </xdr:nvSpPr>
      <xdr:spPr>
        <a:xfrm>
          <a:off x="6019800" y="971550"/>
          <a:ext cx="2095500" cy="4476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13</xdr:col>
      <xdr:colOff>600075</xdr:colOff>
      <xdr:row>7</xdr:row>
      <xdr:rowOff>19050</xdr:rowOff>
    </xdr:from>
    <xdr:to>
      <xdr:col>16</xdr:col>
      <xdr:colOff>409575</xdr:colOff>
      <xdr:row>9</xdr:row>
      <xdr:rowOff>66675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5F416730-CA6D-461C-8DB9-BE27E169C0F2}"/>
            </a:ext>
          </a:extLst>
        </xdr:cNvPr>
        <xdr:cNvSpPr/>
      </xdr:nvSpPr>
      <xdr:spPr>
        <a:xfrm>
          <a:off x="6019800" y="971550"/>
          <a:ext cx="2095500" cy="4476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9</xdr:col>
      <xdr:colOff>600075</xdr:colOff>
      <xdr:row>4</xdr:row>
      <xdr:rowOff>19050</xdr:rowOff>
    </xdr:from>
    <xdr:to>
      <xdr:col>12</xdr:col>
      <xdr:colOff>409575</xdr:colOff>
      <xdr:row>6</xdr:row>
      <xdr:rowOff>66675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BA37F09D-874E-48DF-9BBE-008BD7F6B5C2}"/>
            </a:ext>
          </a:extLst>
        </xdr:cNvPr>
        <xdr:cNvSpPr/>
      </xdr:nvSpPr>
      <xdr:spPr>
        <a:xfrm>
          <a:off x="6019800" y="971550"/>
          <a:ext cx="2095500" cy="4476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13</xdr:col>
      <xdr:colOff>600075</xdr:colOff>
      <xdr:row>5</xdr:row>
      <xdr:rowOff>19050</xdr:rowOff>
    </xdr:from>
    <xdr:to>
      <xdr:col>16</xdr:col>
      <xdr:colOff>409575</xdr:colOff>
      <xdr:row>7</xdr:row>
      <xdr:rowOff>66675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3335FE19-6979-45CD-BDEF-E495633D0E52}"/>
            </a:ext>
          </a:extLst>
        </xdr:cNvPr>
        <xdr:cNvSpPr/>
      </xdr:nvSpPr>
      <xdr:spPr>
        <a:xfrm>
          <a:off x="6019800" y="971550"/>
          <a:ext cx="2095500" cy="4476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13</xdr:col>
      <xdr:colOff>600075</xdr:colOff>
      <xdr:row>5</xdr:row>
      <xdr:rowOff>19050</xdr:rowOff>
    </xdr:from>
    <xdr:to>
      <xdr:col>16</xdr:col>
      <xdr:colOff>409575</xdr:colOff>
      <xdr:row>7</xdr:row>
      <xdr:rowOff>66675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F3CF8845-2A48-43A1-AFAD-F4C60158367B}"/>
            </a:ext>
          </a:extLst>
        </xdr:cNvPr>
        <xdr:cNvSpPr/>
      </xdr:nvSpPr>
      <xdr:spPr>
        <a:xfrm>
          <a:off x="6019800" y="971550"/>
          <a:ext cx="2095500" cy="4476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10</xdr:col>
      <xdr:colOff>600075</xdr:colOff>
      <xdr:row>5</xdr:row>
      <xdr:rowOff>19050</xdr:rowOff>
    </xdr:from>
    <xdr:to>
      <xdr:col>13</xdr:col>
      <xdr:colOff>409575</xdr:colOff>
      <xdr:row>7</xdr:row>
      <xdr:rowOff>66675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31E8D022-64B0-4C73-B440-F36228DCDEA9}"/>
            </a:ext>
          </a:extLst>
        </xdr:cNvPr>
        <xdr:cNvSpPr/>
      </xdr:nvSpPr>
      <xdr:spPr>
        <a:xfrm>
          <a:off x="6019800" y="971550"/>
          <a:ext cx="2095500" cy="4476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9</xdr:col>
      <xdr:colOff>600075</xdr:colOff>
      <xdr:row>4</xdr:row>
      <xdr:rowOff>19050</xdr:rowOff>
    </xdr:from>
    <xdr:to>
      <xdr:col>12</xdr:col>
      <xdr:colOff>409575</xdr:colOff>
      <xdr:row>6</xdr:row>
      <xdr:rowOff>66675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A6DDC402-6044-4E2C-AB24-EC5F896E2EB7}"/>
            </a:ext>
          </a:extLst>
        </xdr:cNvPr>
        <xdr:cNvSpPr/>
      </xdr:nvSpPr>
      <xdr:spPr>
        <a:xfrm>
          <a:off x="6019800" y="971550"/>
          <a:ext cx="2095500" cy="4476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600075</xdr:colOff>
      <xdr:row>6</xdr:row>
      <xdr:rowOff>19050</xdr:rowOff>
    </xdr:from>
    <xdr:to>
      <xdr:col>14</xdr:col>
      <xdr:colOff>409575</xdr:colOff>
      <xdr:row>8</xdr:row>
      <xdr:rowOff>66675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C420CF9D-1EA3-4B22-973E-1B7871460D63}"/>
            </a:ext>
          </a:extLst>
        </xdr:cNvPr>
        <xdr:cNvSpPr/>
      </xdr:nvSpPr>
      <xdr:spPr>
        <a:xfrm>
          <a:off x="6019800" y="971550"/>
          <a:ext cx="2095500" cy="4476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9</xdr:col>
      <xdr:colOff>600075</xdr:colOff>
      <xdr:row>4</xdr:row>
      <xdr:rowOff>19050</xdr:rowOff>
    </xdr:from>
    <xdr:to>
      <xdr:col>12</xdr:col>
      <xdr:colOff>409575</xdr:colOff>
      <xdr:row>6</xdr:row>
      <xdr:rowOff>66675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7F45C142-84B2-4F1D-8A89-93CC971CAB01}"/>
            </a:ext>
          </a:extLst>
        </xdr:cNvPr>
        <xdr:cNvSpPr/>
      </xdr:nvSpPr>
      <xdr:spPr>
        <a:xfrm>
          <a:off x="6019800" y="971550"/>
          <a:ext cx="2095500" cy="4476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9</xdr:col>
      <xdr:colOff>600075</xdr:colOff>
      <xdr:row>4</xdr:row>
      <xdr:rowOff>19050</xdr:rowOff>
    </xdr:from>
    <xdr:to>
      <xdr:col>12</xdr:col>
      <xdr:colOff>409575</xdr:colOff>
      <xdr:row>6</xdr:row>
      <xdr:rowOff>66675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5406B3DB-5DED-4683-8DFF-EDD4D1003009}"/>
            </a:ext>
          </a:extLst>
        </xdr:cNvPr>
        <xdr:cNvSpPr/>
      </xdr:nvSpPr>
      <xdr:spPr>
        <a:xfrm>
          <a:off x="6019800" y="971550"/>
          <a:ext cx="2095500" cy="4476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9</xdr:col>
      <xdr:colOff>600075</xdr:colOff>
      <xdr:row>4</xdr:row>
      <xdr:rowOff>19050</xdr:rowOff>
    </xdr:from>
    <xdr:to>
      <xdr:col>12</xdr:col>
      <xdr:colOff>409575</xdr:colOff>
      <xdr:row>5</xdr:row>
      <xdr:rowOff>66675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86F75747-32B7-4F0B-BCEE-5C388BE8EE32}"/>
            </a:ext>
          </a:extLst>
        </xdr:cNvPr>
        <xdr:cNvSpPr/>
      </xdr:nvSpPr>
      <xdr:spPr>
        <a:xfrm>
          <a:off x="6019800" y="971550"/>
          <a:ext cx="2095500" cy="4476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9</xdr:col>
      <xdr:colOff>600075</xdr:colOff>
      <xdr:row>4</xdr:row>
      <xdr:rowOff>19050</xdr:rowOff>
    </xdr:from>
    <xdr:to>
      <xdr:col>12</xdr:col>
      <xdr:colOff>409575</xdr:colOff>
      <xdr:row>6</xdr:row>
      <xdr:rowOff>0</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972B7700-2FDC-4907-81C4-B3BF1BB3CB40}"/>
            </a:ext>
          </a:extLst>
        </xdr:cNvPr>
        <xdr:cNvSpPr/>
      </xdr:nvSpPr>
      <xdr:spPr>
        <a:xfrm>
          <a:off x="6019800" y="971550"/>
          <a:ext cx="2095500" cy="4476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9</xdr:col>
      <xdr:colOff>600075</xdr:colOff>
      <xdr:row>4</xdr:row>
      <xdr:rowOff>19050</xdr:rowOff>
    </xdr:from>
    <xdr:to>
      <xdr:col>12</xdr:col>
      <xdr:colOff>409575</xdr:colOff>
      <xdr:row>6</xdr:row>
      <xdr:rowOff>66675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B36F8C92-C40C-40B4-9BE3-B6E384B43106}"/>
            </a:ext>
          </a:extLst>
        </xdr:cNvPr>
        <xdr:cNvSpPr/>
      </xdr:nvSpPr>
      <xdr:spPr>
        <a:xfrm>
          <a:off x="6019800" y="971550"/>
          <a:ext cx="2095500" cy="4476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9</xdr:col>
      <xdr:colOff>600075</xdr:colOff>
      <xdr:row>4</xdr:row>
      <xdr:rowOff>19050</xdr:rowOff>
    </xdr:from>
    <xdr:to>
      <xdr:col>12</xdr:col>
      <xdr:colOff>409575</xdr:colOff>
      <xdr:row>6</xdr:row>
      <xdr:rowOff>66675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D0984867-8281-4F53-B788-3C2645B72212}"/>
            </a:ext>
          </a:extLst>
        </xdr:cNvPr>
        <xdr:cNvSpPr/>
      </xdr:nvSpPr>
      <xdr:spPr>
        <a:xfrm>
          <a:off x="6019800" y="971550"/>
          <a:ext cx="2095500" cy="4476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11</xdr:col>
      <xdr:colOff>600075</xdr:colOff>
      <xdr:row>5</xdr:row>
      <xdr:rowOff>19050</xdr:rowOff>
    </xdr:from>
    <xdr:to>
      <xdr:col>14</xdr:col>
      <xdr:colOff>409575</xdr:colOff>
      <xdr:row>7</xdr:row>
      <xdr:rowOff>66675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7123BDC4-923C-4B2A-8488-F783D6D01D36}"/>
            </a:ext>
          </a:extLst>
        </xdr:cNvPr>
        <xdr:cNvSpPr/>
      </xdr:nvSpPr>
      <xdr:spPr>
        <a:xfrm>
          <a:off x="6019800" y="971550"/>
          <a:ext cx="2095500" cy="4476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11</xdr:col>
      <xdr:colOff>600075</xdr:colOff>
      <xdr:row>4</xdr:row>
      <xdr:rowOff>19050</xdr:rowOff>
    </xdr:from>
    <xdr:to>
      <xdr:col>14</xdr:col>
      <xdr:colOff>409575</xdr:colOff>
      <xdr:row>6</xdr:row>
      <xdr:rowOff>66675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BA4CA1D6-354B-48DF-A538-59C15BCE5FB8}"/>
            </a:ext>
          </a:extLst>
        </xdr:cNvPr>
        <xdr:cNvSpPr/>
      </xdr:nvSpPr>
      <xdr:spPr>
        <a:xfrm>
          <a:off x="6019800" y="971550"/>
          <a:ext cx="2095500" cy="4476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12</xdr:col>
      <xdr:colOff>600075</xdr:colOff>
      <xdr:row>9</xdr:row>
      <xdr:rowOff>19050</xdr:rowOff>
    </xdr:from>
    <xdr:to>
      <xdr:col>15</xdr:col>
      <xdr:colOff>409575</xdr:colOff>
      <xdr:row>11</xdr:row>
      <xdr:rowOff>66675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A2F73802-2E28-43D1-ADF2-FE77C60BA5B4}"/>
            </a:ext>
          </a:extLst>
        </xdr:cNvPr>
        <xdr:cNvSpPr/>
      </xdr:nvSpPr>
      <xdr:spPr>
        <a:xfrm>
          <a:off x="6019800" y="971550"/>
          <a:ext cx="2095500" cy="4476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12</xdr:col>
      <xdr:colOff>600075</xdr:colOff>
      <xdr:row>7</xdr:row>
      <xdr:rowOff>19050</xdr:rowOff>
    </xdr:from>
    <xdr:to>
      <xdr:col>15</xdr:col>
      <xdr:colOff>409575</xdr:colOff>
      <xdr:row>9</xdr:row>
      <xdr:rowOff>66675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600797C7-9FED-4741-AD8D-47E0400DD516}"/>
            </a:ext>
          </a:extLst>
        </xdr:cNvPr>
        <xdr:cNvSpPr/>
      </xdr:nvSpPr>
      <xdr:spPr>
        <a:xfrm>
          <a:off x="6019800" y="971550"/>
          <a:ext cx="2095500" cy="4476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600075</xdr:colOff>
      <xdr:row>4</xdr:row>
      <xdr:rowOff>19050</xdr:rowOff>
    </xdr:from>
    <xdr:to>
      <xdr:col>12</xdr:col>
      <xdr:colOff>409575</xdr:colOff>
      <xdr:row>6</xdr:row>
      <xdr:rowOff>66675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49CE0F70-7C1F-4600-B357-783E2726D627}"/>
            </a:ext>
          </a:extLst>
        </xdr:cNvPr>
        <xdr:cNvSpPr/>
      </xdr:nvSpPr>
      <xdr:spPr>
        <a:xfrm>
          <a:off x="6019800" y="971550"/>
          <a:ext cx="2095500" cy="4476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9</xdr:col>
      <xdr:colOff>600075</xdr:colOff>
      <xdr:row>6</xdr:row>
      <xdr:rowOff>19050</xdr:rowOff>
    </xdr:from>
    <xdr:to>
      <xdr:col>12</xdr:col>
      <xdr:colOff>409575</xdr:colOff>
      <xdr:row>7</xdr:row>
      <xdr:rowOff>66675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E1716EAD-331F-4195-B7B5-2E246961834A}"/>
            </a:ext>
          </a:extLst>
        </xdr:cNvPr>
        <xdr:cNvSpPr/>
      </xdr:nvSpPr>
      <xdr:spPr>
        <a:xfrm>
          <a:off x="6019800" y="971550"/>
          <a:ext cx="2095500" cy="4476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12</xdr:col>
      <xdr:colOff>0</xdr:colOff>
      <xdr:row>2</xdr:row>
      <xdr:rowOff>0</xdr:rowOff>
    </xdr:from>
    <xdr:to>
      <xdr:col>14</xdr:col>
      <xdr:colOff>571500</xdr:colOff>
      <xdr:row>3</xdr:row>
      <xdr:rowOff>47625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03C3538F-3C55-4BDC-A746-0DFD9D07B084}"/>
            </a:ext>
          </a:extLst>
        </xdr:cNvPr>
        <xdr:cNvSpPr/>
      </xdr:nvSpPr>
      <xdr:spPr>
        <a:xfrm>
          <a:off x="9144000" y="381000"/>
          <a:ext cx="2095500" cy="23812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9</xdr:col>
      <xdr:colOff>600075</xdr:colOff>
      <xdr:row>7</xdr:row>
      <xdr:rowOff>19050</xdr:rowOff>
    </xdr:from>
    <xdr:to>
      <xdr:col>12</xdr:col>
      <xdr:colOff>409575</xdr:colOff>
      <xdr:row>9</xdr:row>
      <xdr:rowOff>66675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9ADD4A01-B6CB-445A-873B-AF9F4D5A56B3}"/>
            </a:ext>
          </a:extLst>
        </xdr:cNvPr>
        <xdr:cNvSpPr/>
      </xdr:nvSpPr>
      <xdr:spPr>
        <a:xfrm>
          <a:off x="6019800" y="971550"/>
          <a:ext cx="2095500" cy="4476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9</xdr:col>
      <xdr:colOff>600075</xdr:colOff>
      <xdr:row>7</xdr:row>
      <xdr:rowOff>19050</xdr:rowOff>
    </xdr:from>
    <xdr:to>
      <xdr:col>12</xdr:col>
      <xdr:colOff>409575</xdr:colOff>
      <xdr:row>9</xdr:row>
      <xdr:rowOff>66675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D4C463CB-8A73-4F9A-9585-00628EC09541}"/>
            </a:ext>
          </a:extLst>
        </xdr:cNvPr>
        <xdr:cNvSpPr/>
      </xdr:nvSpPr>
      <xdr:spPr>
        <a:xfrm>
          <a:off x="6019800" y="971550"/>
          <a:ext cx="2095500" cy="4476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9</xdr:col>
      <xdr:colOff>600075</xdr:colOff>
      <xdr:row>6</xdr:row>
      <xdr:rowOff>19050</xdr:rowOff>
    </xdr:from>
    <xdr:to>
      <xdr:col>12</xdr:col>
      <xdr:colOff>409575</xdr:colOff>
      <xdr:row>8</xdr:row>
      <xdr:rowOff>66675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E887E6F2-B96F-4602-92B9-9E28652ECE34}"/>
            </a:ext>
          </a:extLst>
        </xdr:cNvPr>
        <xdr:cNvSpPr/>
      </xdr:nvSpPr>
      <xdr:spPr>
        <a:xfrm>
          <a:off x="6019800" y="971550"/>
          <a:ext cx="2095500" cy="4476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8</xdr:col>
      <xdr:colOff>228600</xdr:colOff>
      <xdr:row>6</xdr:row>
      <xdr:rowOff>171450</xdr:rowOff>
    </xdr:from>
    <xdr:to>
      <xdr:col>11</xdr:col>
      <xdr:colOff>38100</xdr:colOff>
      <xdr:row>7</xdr:row>
      <xdr:rowOff>409575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EA61AA70-1C43-49D7-9FD7-C2A9209AB294}"/>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9</xdr:col>
      <xdr:colOff>466725</xdr:colOff>
      <xdr:row>6</xdr:row>
      <xdr:rowOff>171450</xdr:rowOff>
    </xdr:from>
    <xdr:to>
      <xdr:col>12</xdr:col>
      <xdr:colOff>276225</xdr:colOff>
      <xdr:row>8</xdr:row>
      <xdr:rowOff>209550</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4F4C9FA6-14C6-4EB7-AC6E-5F622D40CA21}"/>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10</xdr:col>
      <xdr:colOff>38100</xdr:colOff>
      <xdr:row>6</xdr:row>
      <xdr:rowOff>19050</xdr:rowOff>
    </xdr:from>
    <xdr:to>
      <xdr:col>12</xdr:col>
      <xdr:colOff>609600</xdr:colOff>
      <xdr:row>8</xdr:row>
      <xdr:rowOff>57150</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BB27E0AE-D7EC-44B7-A3FE-E2201A7429ED}"/>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10</xdr:col>
      <xdr:colOff>38100</xdr:colOff>
      <xdr:row>6</xdr:row>
      <xdr:rowOff>19050</xdr:rowOff>
    </xdr:from>
    <xdr:to>
      <xdr:col>12</xdr:col>
      <xdr:colOff>609600</xdr:colOff>
      <xdr:row>8</xdr:row>
      <xdr:rowOff>57150</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8EFCD5BE-7EBE-4B29-B3DA-AD72B8CA4C38}"/>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9</xdr:col>
      <xdr:colOff>733425</xdr:colOff>
      <xdr:row>6</xdr:row>
      <xdr:rowOff>19050</xdr:rowOff>
    </xdr:from>
    <xdr:to>
      <xdr:col>12</xdr:col>
      <xdr:colOff>542925</xdr:colOff>
      <xdr:row>8</xdr:row>
      <xdr:rowOff>57150</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F8B59E6C-3A98-4D29-AFCE-795BF880AAF5}"/>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600075</xdr:colOff>
      <xdr:row>4</xdr:row>
      <xdr:rowOff>19050</xdr:rowOff>
    </xdr:from>
    <xdr:to>
      <xdr:col>12</xdr:col>
      <xdr:colOff>409575</xdr:colOff>
      <xdr:row>6</xdr:row>
      <xdr:rowOff>66675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30DB57BD-B2A2-421D-B13F-752BDE3B5572}"/>
            </a:ext>
          </a:extLst>
        </xdr:cNvPr>
        <xdr:cNvSpPr/>
      </xdr:nvSpPr>
      <xdr:spPr>
        <a:xfrm>
          <a:off x="6019800" y="971550"/>
          <a:ext cx="2095500" cy="4476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9</xdr:col>
      <xdr:colOff>733425</xdr:colOff>
      <xdr:row>6</xdr:row>
      <xdr:rowOff>19050</xdr:rowOff>
    </xdr:from>
    <xdr:to>
      <xdr:col>12</xdr:col>
      <xdr:colOff>542925</xdr:colOff>
      <xdr:row>8</xdr:row>
      <xdr:rowOff>57150</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78AD1D30-390F-4717-90DC-8DE95E1DBD82}"/>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9</xdr:col>
      <xdr:colOff>228600</xdr:colOff>
      <xdr:row>6</xdr:row>
      <xdr:rowOff>171450</xdr:rowOff>
    </xdr:from>
    <xdr:to>
      <xdr:col>12</xdr:col>
      <xdr:colOff>38100</xdr:colOff>
      <xdr:row>9</xdr:row>
      <xdr:rowOff>9525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5D2BABFA-8FA1-4695-BBCC-5EA035D704C8}"/>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9</xdr:col>
      <xdr:colOff>228600</xdr:colOff>
      <xdr:row>6</xdr:row>
      <xdr:rowOff>171450</xdr:rowOff>
    </xdr:from>
    <xdr:to>
      <xdr:col>12</xdr:col>
      <xdr:colOff>38100</xdr:colOff>
      <xdr:row>7</xdr:row>
      <xdr:rowOff>409575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96ED49EC-4150-41BC-A5C0-CFE9605310DB}"/>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9</xdr:col>
      <xdr:colOff>228600</xdr:colOff>
      <xdr:row>6</xdr:row>
      <xdr:rowOff>171450</xdr:rowOff>
    </xdr:from>
    <xdr:to>
      <xdr:col>12</xdr:col>
      <xdr:colOff>38100</xdr:colOff>
      <xdr:row>7</xdr:row>
      <xdr:rowOff>409575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8530DBA4-08BC-4352-A636-D022A59588B6}"/>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9</xdr:col>
      <xdr:colOff>228600</xdr:colOff>
      <xdr:row>6</xdr:row>
      <xdr:rowOff>171450</xdr:rowOff>
    </xdr:from>
    <xdr:to>
      <xdr:col>12</xdr:col>
      <xdr:colOff>38100</xdr:colOff>
      <xdr:row>8</xdr:row>
      <xdr:rowOff>209550</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0CEBEE05-E56C-4E17-B442-4C21535264E6}"/>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9</xdr:col>
      <xdr:colOff>228600</xdr:colOff>
      <xdr:row>6</xdr:row>
      <xdr:rowOff>171450</xdr:rowOff>
    </xdr:from>
    <xdr:to>
      <xdr:col>12</xdr:col>
      <xdr:colOff>38100</xdr:colOff>
      <xdr:row>9</xdr:row>
      <xdr:rowOff>28575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2CC23BC3-7FD4-4CA7-8A00-B43F591D9214}"/>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9</xdr:col>
      <xdr:colOff>228600</xdr:colOff>
      <xdr:row>6</xdr:row>
      <xdr:rowOff>171450</xdr:rowOff>
    </xdr:from>
    <xdr:to>
      <xdr:col>12</xdr:col>
      <xdr:colOff>38100</xdr:colOff>
      <xdr:row>8</xdr:row>
      <xdr:rowOff>209550</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6C892F98-9FF7-4404-AE4A-AA333FE1CD31}"/>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9</xdr:col>
      <xdr:colOff>228600</xdr:colOff>
      <xdr:row>6</xdr:row>
      <xdr:rowOff>171450</xdr:rowOff>
    </xdr:from>
    <xdr:to>
      <xdr:col>12</xdr:col>
      <xdr:colOff>38100</xdr:colOff>
      <xdr:row>9</xdr:row>
      <xdr:rowOff>9525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AEC436FD-2AA2-47D6-A194-D6C2EF80F704}"/>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9</xdr:col>
      <xdr:colOff>733425</xdr:colOff>
      <xdr:row>6</xdr:row>
      <xdr:rowOff>19050</xdr:rowOff>
    </xdr:from>
    <xdr:to>
      <xdr:col>12</xdr:col>
      <xdr:colOff>390525</xdr:colOff>
      <xdr:row>8</xdr:row>
      <xdr:rowOff>57150</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C0110000-2E4E-40B4-B780-FBA8A16CF338}"/>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10</xdr:col>
      <xdr:colOff>38100</xdr:colOff>
      <xdr:row>6</xdr:row>
      <xdr:rowOff>171450</xdr:rowOff>
    </xdr:from>
    <xdr:to>
      <xdr:col>12</xdr:col>
      <xdr:colOff>609600</xdr:colOff>
      <xdr:row>9</xdr:row>
      <xdr:rowOff>9525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3D8C4763-2FDE-42CA-A563-6C5A5207DF6B}"/>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600075</xdr:colOff>
      <xdr:row>4</xdr:row>
      <xdr:rowOff>19050</xdr:rowOff>
    </xdr:from>
    <xdr:to>
      <xdr:col>12</xdr:col>
      <xdr:colOff>409575</xdr:colOff>
      <xdr:row>6</xdr:row>
      <xdr:rowOff>66675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1AE19FFB-0991-4400-8113-05AFA6DACE90}"/>
            </a:ext>
          </a:extLst>
        </xdr:cNvPr>
        <xdr:cNvSpPr/>
      </xdr:nvSpPr>
      <xdr:spPr>
        <a:xfrm>
          <a:off x="6019800" y="971550"/>
          <a:ext cx="2095500" cy="4476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10</xdr:col>
      <xdr:colOff>38100</xdr:colOff>
      <xdr:row>6</xdr:row>
      <xdr:rowOff>171450</xdr:rowOff>
    </xdr:from>
    <xdr:to>
      <xdr:col>12</xdr:col>
      <xdr:colOff>609600</xdr:colOff>
      <xdr:row>9</xdr:row>
      <xdr:rowOff>9525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3D905A0C-D561-4BF3-9D7E-0AADF34294CA}"/>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9</xdr:col>
      <xdr:colOff>581025</xdr:colOff>
      <xdr:row>6</xdr:row>
      <xdr:rowOff>171450</xdr:rowOff>
    </xdr:from>
    <xdr:to>
      <xdr:col>12</xdr:col>
      <xdr:colOff>390525</xdr:colOff>
      <xdr:row>9</xdr:row>
      <xdr:rowOff>9525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3B19B7BD-DC85-4486-A6E7-F8DDC63B54AC}"/>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9</xdr:col>
      <xdr:colOff>342900</xdr:colOff>
      <xdr:row>6</xdr:row>
      <xdr:rowOff>171450</xdr:rowOff>
    </xdr:from>
    <xdr:to>
      <xdr:col>12</xdr:col>
      <xdr:colOff>152400</xdr:colOff>
      <xdr:row>9</xdr:row>
      <xdr:rowOff>9525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0E13AFC5-1F21-4D39-8CA3-4862CACE8FDB}"/>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9</xdr:col>
      <xdr:colOff>581025</xdr:colOff>
      <xdr:row>6</xdr:row>
      <xdr:rowOff>171450</xdr:rowOff>
    </xdr:from>
    <xdr:to>
      <xdr:col>12</xdr:col>
      <xdr:colOff>390525</xdr:colOff>
      <xdr:row>9</xdr:row>
      <xdr:rowOff>9525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74536538-2238-4C99-B03F-20B7613C8CC4}"/>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9</xdr:col>
      <xdr:colOff>581025</xdr:colOff>
      <xdr:row>6</xdr:row>
      <xdr:rowOff>171450</xdr:rowOff>
    </xdr:from>
    <xdr:to>
      <xdr:col>12</xdr:col>
      <xdr:colOff>390525</xdr:colOff>
      <xdr:row>9</xdr:row>
      <xdr:rowOff>9525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FD2AC7FB-DBD5-4264-B581-4C8FBFB11DAC}"/>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10</xdr:col>
      <xdr:colOff>38100</xdr:colOff>
      <xdr:row>6</xdr:row>
      <xdr:rowOff>171450</xdr:rowOff>
    </xdr:from>
    <xdr:to>
      <xdr:col>12</xdr:col>
      <xdr:colOff>609600</xdr:colOff>
      <xdr:row>9</xdr:row>
      <xdr:rowOff>9525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82E9C199-E20D-460D-827E-15978075023D}"/>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9</xdr:col>
      <xdr:colOff>581025</xdr:colOff>
      <xdr:row>6</xdr:row>
      <xdr:rowOff>171450</xdr:rowOff>
    </xdr:from>
    <xdr:to>
      <xdr:col>12</xdr:col>
      <xdr:colOff>390525</xdr:colOff>
      <xdr:row>9</xdr:row>
      <xdr:rowOff>19050</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0BEF901A-883E-459A-9A92-0C197D81985C}"/>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57.xml><?xml version="1.0" encoding="utf-8"?>
<xdr:wsDr xmlns:xdr="http://schemas.openxmlformats.org/drawingml/2006/spreadsheetDrawing" xmlns:a="http://schemas.openxmlformats.org/drawingml/2006/main">
  <xdr:twoCellAnchor>
    <xdr:from>
      <xdr:col>10</xdr:col>
      <xdr:colOff>38100</xdr:colOff>
      <xdr:row>6</xdr:row>
      <xdr:rowOff>171450</xdr:rowOff>
    </xdr:from>
    <xdr:to>
      <xdr:col>12</xdr:col>
      <xdr:colOff>609600</xdr:colOff>
      <xdr:row>7</xdr:row>
      <xdr:rowOff>238125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F7AE843A-9C55-435F-8D7E-151394F07E55}"/>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58.xml><?xml version="1.0" encoding="utf-8"?>
<xdr:wsDr xmlns:xdr="http://schemas.openxmlformats.org/drawingml/2006/spreadsheetDrawing" xmlns:a="http://schemas.openxmlformats.org/drawingml/2006/main">
  <xdr:twoCellAnchor>
    <xdr:from>
      <xdr:col>10</xdr:col>
      <xdr:colOff>38100</xdr:colOff>
      <xdr:row>6</xdr:row>
      <xdr:rowOff>171450</xdr:rowOff>
    </xdr:from>
    <xdr:to>
      <xdr:col>12</xdr:col>
      <xdr:colOff>609600</xdr:colOff>
      <xdr:row>9</xdr:row>
      <xdr:rowOff>9525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9DAA057A-6FA2-412D-A5C7-43A6B090D43B}"/>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59.xml><?xml version="1.0" encoding="utf-8"?>
<xdr:wsDr xmlns:xdr="http://schemas.openxmlformats.org/drawingml/2006/spreadsheetDrawing" xmlns:a="http://schemas.openxmlformats.org/drawingml/2006/main">
  <xdr:twoCellAnchor>
    <xdr:from>
      <xdr:col>10</xdr:col>
      <xdr:colOff>38100</xdr:colOff>
      <xdr:row>6</xdr:row>
      <xdr:rowOff>171450</xdr:rowOff>
    </xdr:from>
    <xdr:to>
      <xdr:col>12</xdr:col>
      <xdr:colOff>609600</xdr:colOff>
      <xdr:row>7</xdr:row>
      <xdr:rowOff>238125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B8530387-DB67-4CD3-897F-CF87E2CEDC7C}"/>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600075</xdr:colOff>
      <xdr:row>4</xdr:row>
      <xdr:rowOff>19050</xdr:rowOff>
    </xdr:from>
    <xdr:to>
      <xdr:col>16</xdr:col>
      <xdr:colOff>409575</xdr:colOff>
      <xdr:row>6</xdr:row>
      <xdr:rowOff>66675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53D084DF-D3A7-463E-821A-42A9632EC4E2}"/>
            </a:ext>
          </a:extLst>
        </xdr:cNvPr>
        <xdr:cNvSpPr/>
      </xdr:nvSpPr>
      <xdr:spPr>
        <a:xfrm>
          <a:off x="6019800" y="971550"/>
          <a:ext cx="2095500" cy="4476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60.xml><?xml version="1.0" encoding="utf-8"?>
<xdr:wsDr xmlns:xdr="http://schemas.openxmlformats.org/drawingml/2006/spreadsheetDrawing" xmlns:a="http://schemas.openxmlformats.org/drawingml/2006/main">
  <xdr:twoCellAnchor>
    <xdr:from>
      <xdr:col>9</xdr:col>
      <xdr:colOff>342900</xdr:colOff>
      <xdr:row>6</xdr:row>
      <xdr:rowOff>171450</xdr:rowOff>
    </xdr:from>
    <xdr:to>
      <xdr:col>12</xdr:col>
      <xdr:colOff>152400</xdr:colOff>
      <xdr:row>9</xdr:row>
      <xdr:rowOff>9525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82D31A6F-E8FD-4B18-A7F7-EA23CC53B451}"/>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61.xml><?xml version="1.0" encoding="utf-8"?>
<xdr:wsDr xmlns:xdr="http://schemas.openxmlformats.org/drawingml/2006/spreadsheetDrawing" xmlns:a="http://schemas.openxmlformats.org/drawingml/2006/main">
  <xdr:twoCellAnchor>
    <xdr:from>
      <xdr:col>8</xdr:col>
      <xdr:colOff>228600</xdr:colOff>
      <xdr:row>6</xdr:row>
      <xdr:rowOff>171450</xdr:rowOff>
    </xdr:from>
    <xdr:to>
      <xdr:col>11</xdr:col>
      <xdr:colOff>38100</xdr:colOff>
      <xdr:row>7</xdr:row>
      <xdr:rowOff>409575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E80B1D97-DCD7-44CC-9D8F-DB0491738A9C}"/>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9</xdr:col>
      <xdr:colOff>733425</xdr:colOff>
      <xdr:row>6</xdr:row>
      <xdr:rowOff>19050</xdr:rowOff>
    </xdr:from>
    <xdr:to>
      <xdr:col>12</xdr:col>
      <xdr:colOff>542925</xdr:colOff>
      <xdr:row>8</xdr:row>
      <xdr:rowOff>57150</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65E9BBEA-3B1D-4CDB-8A37-BBB33E0E2627}"/>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63.xml><?xml version="1.0" encoding="utf-8"?>
<xdr:wsDr xmlns:xdr="http://schemas.openxmlformats.org/drawingml/2006/spreadsheetDrawing" xmlns:a="http://schemas.openxmlformats.org/drawingml/2006/main">
  <xdr:twoCellAnchor>
    <xdr:from>
      <xdr:col>9</xdr:col>
      <xdr:colOff>342900</xdr:colOff>
      <xdr:row>6</xdr:row>
      <xdr:rowOff>171450</xdr:rowOff>
    </xdr:from>
    <xdr:to>
      <xdr:col>12</xdr:col>
      <xdr:colOff>152400</xdr:colOff>
      <xdr:row>9</xdr:row>
      <xdr:rowOff>9525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A2A8C269-C32A-4768-B2AF-FDEE5C1E9657}"/>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64.xml><?xml version="1.0" encoding="utf-8"?>
<xdr:wsDr xmlns:xdr="http://schemas.openxmlformats.org/drawingml/2006/spreadsheetDrawing" xmlns:a="http://schemas.openxmlformats.org/drawingml/2006/main">
  <xdr:twoCellAnchor>
    <xdr:from>
      <xdr:col>8</xdr:col>
      <xdr:colOff>228600</xdr:colOff>
      <xdr:row>6</xdr:row>
      <xdr:rowOff>171450</xdr:rowOff>
    </xdr:from>
    <xdr:to>
      <xdr:col>11</xdr:col>
      <xdr:colOff>38100</xdr:colOff>
      <xdr:row>7</xdr:row>
      <xdr:rowOff>409575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833BA6F5-E22E-4DE3-B161-239A4EDF9A43}"/>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65.xml><?xml version="1.0" encoding="utf-8"?>
<xdr:wsDr xmlns:xdr="http://schemas.openxmlformats.org/drawingml/2006/spreadsheetDrawing" xmlns:a="http://schemas.openxmlformats.org/drawingml/2006/main">
  <xdr:twoCellAnchor>
    <xdr:from>
      <xdr:col>9</xdr:col>
      <xdr:colOff>733425</xdr:colOff>
      <xdr:row>6</xdr:row>
      <xdr:rowOff>19050</xdr:rowOff>
    </xdr:from>
    <xdr:to>
      <xdr:col>12</xdr:col>
      <xdr:colOff>542925</xdr:colOff>
      <xdr:row>8</xdr:row>
      <xdr:rowOff>57150</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54E805B3-61DD-43C4-BAB4-572F25BC000E}"/>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66.xml><?xml version="1.0" encoding="utf-8"?>
<xdr:wsDr xmlns:xdr="http://schemas.openxmlformats.org/drawingml/2006/spreadsheetDrawing" xmlns:a="http://schemas.openxmlformats.org/drawingml/2006/main">
  <xdr:twoCellAnchor>
    <xdr:from>
      <xdr:col>9</xdr:col>
      <xdr:colOff>342900</xdr:colOff>
      <xdr:row>6</xdr:row>
      <xdr:rowOff>171450</xdr:rowOff>
    </xdr:from>
    <xdr:to>
      <xdr:col>12</xdr:col>
      <xdr:colOff>152400</xdr:colOff>
      <xdr:row>9</xdr:row>
      <xdr:rowOff>9525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4FAF4074-645A-419C-8EED-060724CFDA7B}"/>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67.xml><?xml version="1.0" encoding="utf-8"?>
<xdr:wsDr xmlns:xdr="http://schemas.openxmlformats.org/drawingml/2006/spreadsheetDrawing" xmlns:a="http://schemas.openxmlformats.org/drawingml/2006/main">
  <xdr:twoCellAnchor>
    <xdr:from>
      <xdr:col>8</xdr:col>
      <xdr:colOff>228600</xdr:colOff>
      <xdr:row>6</xdr:row>
      <xdr:rowOff>171450</xdr:rowOff>
    </xdr:from>
    <xdr:to>
      <xdr:col>11</xdr:col>
      <xdr:colOff>38100</xdr:colOff>
      <xdr:row>7</xdr:row>
      <xdr:rowOff>409575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9CE1370E-60C1-41D6-AA11-AF80CBDFCFC0}"/>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68.xml><?xml version="1.0" encoding="utf-8"?>
<xdr:wsDr xmlns:xdr="http://schemas.openxmlformats.org/drawingml/2006/spreadsheetDrawing" xmlns:a="http://schemas.openxmlformats.org/drawingml/2006/main">
  <xdr:twoCellAnchor>
    <xdr:from>
      <xdr:col>9</xdr:col>
      <xdr:colOff>733425</xdr:colOff>
      <xdr:row>6</xdr:row>
      <xdr:rowOff>19050</xdr:rowOff>
    </xdr:from>
    <xdr:to>
      <xdr:col>12</xdr:col>
      <xdr:colOff>542925</xdr:colOff>
      <xdr:row>8</xdr:row>
      <xdr:rowOff>57150</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20156094-243C-4019-BA95-1DB425308416}"/>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69.xml><?xml version="1.0" encoding="utf-8"?>
<xdr:wsDr xmlns:xdr="http://schemas.openxmlformats.org/drawingml/2006/spreadsheetDrawing" xmlns:a="http://schemas.openxmlformats.org/drawingml/2006/main">
  <xdr:twoCellAnchor>
    <xdr:from>
      <xdr:col>9</xdr:col>
      <xdr:colOff>342900</xdr:colOff>
      <xdr:row>6</xdr:row>
      <xdr:rowOff>171450</xdr:rowOff>
    </xdr:from>
    <xdr:to>
      <xdr:col>12</xdr:col>
      <xdr:colOff>152400</xdr:colOff>
      <xdr:row>9</xdr:row>
      <xdr:rowOff>9525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6D7E4E0F-4B66-4040-B70D-6307CC678C0A}"/>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600075</xdr:colOff>
      <xdr:row>4</xdr:row>
      <xdr:rowOff>19050</xdr:rowOff>
    </xdr:from>
    <xdr:to>
      <xdr:col>12</xdr:col>
      <xdr:colOff>409575</xdr:colOff>
      <xdr:row>6</xdr:row>
      <xdr:rowOff>66675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8DF27C85-5327-4C8B-B8AF-5AD75F62D363}"/>
            </a:ext>
          </a:extLst>
        </xdr:cNvPr>
        <xdr:cNvSpPr/>
      </xdr:nvSpPr>
      <xdr:spPr>
        <a:xfrm>
          <a:off x="6019800" y="971550"/>
          <a:ext cx="2095500" cy="4476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70.xml><?xml version="1.0" encoding="utf-8"?>
<xdr:wsDr xmlns:xdr="http://schemas.openxmlformats.org/drawingml/2006/spreadsheetDrawing" xmlns:a="http://schemas.openxmlformats.org/drawingml/2006/main">
  <xdr:twoCellAnchor>
    <xdr:from>
      <xdr:col>8</xdr:col>
      <xdr:colOff>228600</xdr:colOff>
      <xdr:row>6</xdr:row>
      <xdr:rowOff>171450</xdr:rowOff>
    </xdr:from>
    <xdr:to>
      <xdr:col>11</xdr:col>
      <xdr:colOff>38100</xdr:colOff>
      <xdr:row>7</xdr:row>
      <xdr:rowOff>409575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82F043C0-8CD9-414F-B164-5D2CA066CBDD}"/>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71.xml><?xml version="1.0" encoding="utf-8"?>
<xdr:wsDr xmlns:xdr="http://schemas.openxmlformats.org/drawingml/2006/spreadsheetDrawing" xmlns:a="http://schemas.openxmlformats.org/drawingml/2006/main">
  <xdr:twoCellAnchor>
    <xdr:from>
      <xdr:col>9</xdr:col>
      <xdr:colOff>733425</xdr:colOff>
      <xdr:row>6</xdr:row>
      <xdr:rowOff>19050</xdr:rowOff>
    </xdr:from>
    <xdr:to>
      <xdr:col>12</xdr:col>
      <xdr:colOff>542925</xdr:colOff>
      <xdr:row>8</xdr:row>
      <xdr:rowOff>57150</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F2E3DCD5-B15A-4C63-9F90-3C6F5D95E5B8}"/>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72.xml><?xml version="1.0" encoding="utf-8"?>
<xdr:wsDr xmlns:xdr="http://schemas.openxmlformats.org/drawingml/2006/spreadsheetDrawing" xmlns:a="http://schemas.openxmlformats.org/drawingml/2006/main">
  <xdr:twoCellAnchor>
    <xdr:from>
      <xdr:col>9</xdr:col>
      <xdr:colOff>342900</xdr:colOff>
      <xdr:row>6</xdr:row>
      <xdr:rowOff>171450</xdr:rowOff>
    </xdr:from>
    <xdr:to>
      <xdr:col>12</xdr:col>
      <xdr:colOff>152400</xdr:colOff>
      <xdr:row>9</xdr:row>
      <xdr:rowOff>9525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D18B9B3B-A610-478C-BE1D-18714AD89D07}"/>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73.xml><?xml version="1.0" encoding="utf-8"?>
<xdr:wsDr xmlns:xdr="http://schemas.openxmlformats.org/drawingml/2006/spreadsheetDrawing" xmlns:a="http://schemas.openxmlformats.org/drawingml/2006/main">
  <xdr:twoCellAnchor>
    <xdr:from>
      <xdr:col>8</xdr:col>
      <xdr:colOff>228600</xdr:colOff>
      <xdr:row>6</xdr:row>
      <xdr:rowOff>171450</xdr:rowOff>
    </xdr:from>
    <xdr:to>
      <xdr:col>11</xdr:col>
      <xdr:colOff>38100</xdr:colOff>
      <xdr:row>7</xdr:row>
      <xdr:rowOff>409575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657B0B9E-24DD-48B6-B28E-782FA42D5EBA}"/>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74.xml><?xml version="1.0" encoding="utf-8"?>
<xdr:wsDr xmlns:xdr="http://schemas.openxmlformats.org/drawingml/2006/spreadsheetDrawing" xmlns:a="http://schemas.openxmlformats.org/drawingml/2006/main">
  <xdr:twoCellAnchor>
    <xdr:from>
      <xdr:col>9</xdr:col>
      <xdr:colOff>733425</xdr:colOff>
      <xdr:row>6</xdr:row>
      <xdr:rowOff>19050</xdr:rowOff>
    </xdr:from>
    <xdr:to>
      <xdr:col>12</xdr:col>
      <xdr:colOff>542925</xdr:colOff>
      <xdr:row>8</xdr:row>
      <xdr:rowOff>57150</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464EEB08-8F42-41EE-825A-D6997A5DC54D}"/>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75.xml><?xml version="1.0" encoding="utf-8"?>
<xdr:wsDr xmlns:xdr="http://schemas.openxmlformats.org/drawingml/2006/spreadsheetDrawing" xmlns:a="http://schemas.openxmlformats.org/drawingml/2006/main">
  <xdr:twoCellAnchor>
    <xdr:from>
      <xdr:col>9</xdr:col>
      <xdr:colOff>342900</xdr:colOff>
      <xdr:row>6</xdr:row>
      <xdr:rowOff>171450</xdr:rowOff>
    </xdr:from>
    <xdr:to>
      <xdr:col>12</xdr:col>
      <xdr:colOff>152400</xdr:colOff>
      <xdr:row>9</xdr:row>
      <xdr:rowOff>9525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5B516764-EB51-48BC-A6FC-7977B5FA677A}"/>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76.xml><?xml version="1.0" encoding="utf-8"?>
<xdr:wsDr xmlns:xdr="http://schemas.openxmlformats.org/drawingml/2006/spreadsheetDrawing" xmlns:a="http://schemas.openxmlformats.org/drawingml/2006/main">
  <xdr:twoCellAnchor>
    <xdr:from>
      <xdr:col>8</xdr:col>
      <xdr:colOff>228600</xdr:colOff>
      <xdr:row>6</xdr:row>
      <xdr:rowOff>171450</xdr:rowOff>
    </xdr:from>
    <xdr:to>
      <xdr:col>11</xdr:col>
      <xdr:colOff>38100</xdr:colOff>
      <xdr:row>7</xdr:row>
      <xdr:rowOff>409575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4673A165-DFCF-48C5-A736-81436CA30027}"/>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77.xml><?xml version="1.0" encoding="utf-8"?>
<xdr:wsDr xmlns:xdr="http://schemas.openxmlformats.org/drawingml/2006/spreadsheetDrawing" xmlns:a="http://schemas.openxmlformats.org/drawingml/2006/main">
  <xdr:twoCellAnchor>
    <xdr:from>
      <xdr:col>9</xdr:col>
      <xdr:colOff>733425</xdr:colOff>
      <xdr:row>6</xdr:row>
      <xdr:rowOff>19050</xdr:rowOff>
    </xdr:from>
    <xdr:to>
      <xdr:col>12</xdr:col>
      <xdr:colOff>542925</xdr:colOff>
      <xdr:row>8</xdr:row>
      <xdr:rowOff>57150</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F016C8E9-E710-49FA-9141-2F24AD19F0C8}"/>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78.xml><?xml version="1.0" encoding="utf-8"?>
<xdr:wsDr xmlns:xdr="http://schemas.openxmlformats.org/drawingml/2006/spreadsheetDrawing" xmlns:a="http://schemas.openxmlformats.org/drawingml/2006/main">
  <xdr:twoCellAnchor>
    <xdr:from>
      <xdr:col>9</xdr:col>
      <xdr:colOff>342900</xdr:colOff>
      <xdr:row>6</xdr:row>
      <xdr:rowOff>171450</xdr:rowOff>
    </xdr:from>
    <xdr:to>
      <xdr:col>12</xdr:col>
      <xdr:colOff>152400</xdr:colOff>
      <xdr:row>9</xdr:row>
      <xdr:rowOff>9525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B69CA3EA-6B7D-4398-8378-3CFEE9B00215}"/>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79.xml><?xml version="1.0" encoding="utf-8"?>
<xdr:wsDr xmlns:xdr="http://schemas.openxmlformats.org/drawingml/2006/spreadsheetDrawing" xmlns:a="http://schemas.openxmlformats.org/drawingml/2006/main">
  <xdr:twoCellAnchor>
    <xdr:from>
      <xdr:col>8</xdr:col>
      <xdr:colOff>228600</xdr:colOff>
      <xdr:row>6</xdr:row>
      <xdr:rowOff>171450</xdr:rowOff>
    </xdr:from>
    <xdr:to>
      <xdr:col>11</xdr:col>
      <xdr:colOff>38100</xdr:colOff>
      <xdr:row>7</xdr:row>
      <xdr:rowOff>409575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8A30D7BA-0F4E-4D1A-AF17-B9AAC696814F}"/>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600075</xdr:colOff>
      <xdr:row>4</xdr:row>
      <xdr:rowOff>19050</xdr:rowOff>
    </xdr:from>
    <xdr:to>
      <xdr:col>12</xdr:col>
      <xdr:colOff>409575</xdr:colOff>
      <xdr:row>6</xdr:row>
      <xdr:rowOff>66675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90DE608B-573B-4F3D-86A5-1BCB5A979DCE}"/>
            </a:ext>
          </a:extLst>
        </xdr:cNvPr>
        <xdr:cNvSpPr/>
      </xdr:nvSpPr>
      <xdr:spPr>
        <a:xfrm>
          <a:off x="6019800" y="971550"/>
          <a:ext cx="2095500" cy="4476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80.xml><?xml version="1.0" encoding="utf-8"?>
<xdr:wsDr xmlns:xdr="http://schemas.openxmlformats.org/drawingml/2006/spreadsheetDrawing" xmlns:a="http://schemas.openxmlformats.org/drawingml/2006/main">
  <xdr:twoCellAnchor>
    <xdr:from>
      <xdr:col>9</xdr:col>
      <xdr:colOff>733425</xdr:colOff>
      <xdr:row>6</xdr:row>
      <xdr:rowOff>19050</xdr:rowOff>
    </xdr:from>
    <xdr:to>
      <xdr:col>12</xdr:col>
      <xdr:colOff>542925</xdr:colOff>
      <xdr:row>8</xdr:row>
      <xdr:rowOff>57150</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C53790D2-251A-469F-8A0A-5B135880D8F4}"/>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81.xml><?xml version="1.0" encoding="utf-8"?>
<xdr:wsDr xmlns:xdr="http://schemas.openxmlformats.org/drawingml/2006/spreadsheetDrawing" xmlns:a="http://schemas.openxmlformats.org/drawingml/2006/main">
  <xdr:twoCellAnchor>
    <xdr:from>
      <xdr:col>9</xdr:col>
      <xdr:colOff>342900</xdr:colOff>
      <xdr:row>6</xdr:row>
      <xdr:rowOff>171450</xdr:rowOff>
    </xdr:from>
    <xdr:to>
      <xdr:col>12</xdr:col>
      <xdr:colOff>152400</xdr:colOff>
      <xdr:row>9</xdr:row>
      <xdr:rowOff>9525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67435D98-F9AE-4BE8-81E3-78B104441452}"/>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82.xml><?xml version="1.0" encoding="utf-8"?>
<xdr:wsDr xmlns:xdr="http://schemas.openxmlformats.org/drawingml/2006/spreadsheetDrawing" xmlns:a="http://schemas.openxmlformats.org/drawingml/2006/main">
  <xdr:twoCellAnchor>
    <xdr:from>
      <xdr:col>8</xdr:col>
      <xdr:colOff>228600</xdr:colOff>
      <xdr:row>6</xdr:row>
      <xdr:rowOff>171450</xdr:rowOff>
    </xdr:from>
    <xdr:to>
      <xdr:col>11</xdr:col>
      <xdr:colOff>38100</xdr:colOff>
      <xdr:row>7</xdr:row>
      <xdr:rowOff>409575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F7B004D9-9433-40EE-B6FC-F235A2BCFF39}"/>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83.xml><?xml version="1.0" encoding="utf-8"?>
<xdr:wsDr xmlns:xdr="http://schemas.openxmlformats.org/drawingml/2006/spreadsheetDrawing" xmlns:a="http://schemas.openxmlformats.org/drawingml/2006/main">
  <xdr:twoCellAnchor>
    <xdr:from>
      <xdr:col>9</xdr:col>
      <xdr:colOff>733425</xdr:colOff>
      <xdr:row>6</xdr:row>
      <xdr:rowOff>19050</xdr:rowOff>
    </xdr:from>
    <xdr:to>
      <xdr:col>12</xdr:col>
      <xdr:colOff>542925</xdr:colOff>
      <xdr:row>8</xdr:row>
      <xdr:rowOff>57150</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C98989C6-ABF3-47D2-8882-867B401C641D}"/>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84.xml><?xml version="1.0" encoding="utf-8"?>
<xdr:wsDr xmlns:xdr="http://schemas.openxmlformats.org/drawingml/2006/spreadsheetDrawing" xmlns:a="http://schemas.openxmlformats.org/drawingml/2006/main">
  <xdr:twoCellAnchor>
    <xdr:from>
      <xdr:col>9</xdr:col>
      <xdr:colOff>342900</xdr:colOff>
      <xdr:row>6</xdr:row>
      <xdr:rowOff>171450</xdr:rowOff>
    </xdr:from>
    <xdr:to>
      <xdr:col>12</xdr:col>
      <xdr:colOff>152400</xdr:colOff>
      <xdr:row>9</xdr:row>
      <xdr:rowOff>9525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7C812974-E75B-433E-B2CE-7796CA55E983}"/>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85.xml><?xml version="1.0" encoding="utf-8"?>
<xdr:wsDr xmlns:xdr="http://schemas.openxmlformats.org/drawingml/2006/spreadsheetDrawing" xmlns:a="http://schemas.openxmlformats.org/drawingml/2006/main">
  <xdr:twoCellAnchor>
    <xdr:from>
      <xdr:col>8</xdr:col>
      <xdr:colOff>228600</xdr:colOff>
      <xdr:row>6</xdr:row>
      <xdr:rowOff>171450</xdr:rowOff>
    </xdr:from>
    <xdr:to>
      <xdr:col>11</xdr:col>
      <xdr:colOff>38100</xdr:colOff>
      <xdr:row>7</xdr:row>
      <xdr:rowOff>409575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397975E5-A5AC-46FB-ADEA-3A116A9AAEF2}"/>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86.xml><?xml version="1.0" encoding="utf-8"?>
<xdr:wsDr xmlns:xdr="http://schemas.openxmlformats.org/drawingml/2006/spreadsheetDrawing" xmlns:a="http://schemas.openxmlformats.org/drawingml/2006/main">
  <xdr:twoCellAnchor>
    <xdr:from>
      <xdr:col>9</xdr:col>
      <xdr:colOff>733425</xdr:colOff>
      <xdr:row>6</xdr:row>
      <xdr:rowOff>19050</xdr:rowOff>
    </xdr:from>
    <xdr:to>
      <xdr:col>12</xdr:col>
      <xdr:colOff>542925</xdr:colOff>
      <xdr:row>8</xdr:row>
      <xdr:rowOff>57150</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E6A09404-E294-4C54-A752-CC5D921E1988}"/>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87.xml><?xml version="1.0" encoding="utf-8"?>
<xdr:wsDr xmlns:xdr="http://schemas.openxmlformats.org/drawingml/2006/spreadsheetDrawing" xmlns:a="http://schemas.openxmlformats.org/drawingml/2006/main">
  <xdr:twoCellAnchor>
    <xdr:from>
      <xdr:col>9</xdr:col>
      <xdr:colOff>733425</xdr:colOff>
      <xdr:row>6</xdr:row>
      <xdr:rowOff>19050</xdr:rowOff>
    </xdr:from>
    <xdr:to>
      <xdr:col>12</xdr:col>
      <xdr:colOff>542925</xdr:colOff>
      <xdr:row>8</xdr:row>
      <xdr:rowOff>57150</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665D9616-0E5C-42C6-ABA6-67019F778188}"/>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88.xml><?xml version="1.0" encoding="utf-8"?>
<xdr:wsDr xmlns:xdr="http://schemas.openxmlformats.org/drawingml/2006/spreadsheetDrawing" xmlns:a="http://schemas.openxmlformats.org/drawingml/2006/main">
  <xdr:twoCellAnchor>
    <xdr:from>
      <xdr:col>9</xdr:col>
      <xdr:colOff>600075</xdr:colOff>
      <xdr:row>6</xdr:row>
      <xdr:rowOff>19050</xdr:rowOff>
    </xdr:from>
    <xdr:to>
      <xdr:col>12</xdr:col>
      <xdr:colOff>409575</xdr:colOff>
      <xdr:row>8</xdr:row>
      <xdr:rowOff>57150</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8E48D112-2430-45D2-9F4F-A473265B11C6}"/>
            </a:ext>
          </a:extLst>
        </xdr:cNvPr>
        <xdr:cNvSpPr/>
      </xdr:nvSpPr>
      <xdr:spPr>
        <a:xfrm>
          <a:off x="9115425" y="1428750"/>
          <a:ext cx="2095500" cy="4381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9</xdr:col>
      <xdr:colOff>600075</xdr:colOff>
      <xdr:row>4</xdr:row>
      <xdr:rowOff>19050</xdr:rowOff>
    </xdr:from>
    <xdr:to>
      <xdr:col>12</xdr:col>
      <xdr:colOff>409575</xdr:colOff>
      <xdr:row>6</xdr:row>
      <xdr:rowOff>66675</xdr:rowOff>
    </xdr:to>
    <xdr:sp macro="" textlink="">
      <xdr:nvSpPr>
        <xdr:cNvPr id="2" name="Rechteck: abgerundete Ecken 1">
          <a:hlinkClick xmlns:r="http://schemas.openxmlformats.org/officeDocument/2006/relationships" r:id="rId1"/>
          <a:extLst>
            <a:ext uri="{FF2B5EF4-FFF2-40B4-BE49-F238E27FC236}">
              <a16:creationId xmlns:a16="http://schemas.microsoft.com/office/drawing/2014/main" id="{FA7DF60E-F215-4330-810F-0449BBE21F79}"/>
            </a:ext>
          </a:extLst>
        </xdr:cNvPr>
        <xdr:cNvSpPr/>
      </xdr:nvSpPr>
      <xdr:spPr>
        <a:xfrm>
          <a:off x="6019800" y="971550"/>
          <a:ext cx="2095500" cy="4476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de-DE" sz="1100"/>
            <a:t>Zurück</a:t>
          </a:r>
          <a:r>
            <a:rPr lang="de-DE" sz="1100" baseline="0"/>
            <a:t> zur Tabellenübersicht</a:t>
          </a:r>
          <a:endParaRPr lang="de-DE" sz="1100"/>
        </a:p>
      </xdr:txBody>
    </xdr:sp>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4">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CB2C55B-E407-4EFD-8DC9-337F84C8E4C4}">
  <we:reference id="WA200010215" version="2.0.0.0" store="Omex" storeType="OMEX"/>
  <we:alternateReferences>
    <we:reference id="WA200010215" version="2.0.0.0" store="WA200010215"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6.bin"/></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7.bin"/></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83.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9ED36-F61A-45AA-BDD1-C889948DB42C}">
  <dimension ref="A1:B93"/>
  <sheetViews>
    <sheetView workbookViewId="0"/>
  </sheetViews>
  <sheetFormatPr baseColWidth="10" defaultRowHeight="15" x14ac:dyDescent="0.25"/>
  <cols>
    <col min="1" max="1" width="33.28515625" customWidth="1"/>
  </cols>
  <sheetData>
    <row r="1" spans="1:2" ht="16.5" x14ac:dyDescent="0.3">
      <c r="A1" s="41" t="s">
        <v>1984</v>
      </c>
      <c r="B1" s="4"/>
    </row>
    <row r="2" spans="1:2" ht="16.5" x14ac:dyDescent="0.3">
      <c r="A2" s="41" t="s">
        <v>94</v>
      </c>
      <c r="B2" s="4"/>
    </row>
    <row r="3" spans="1:2" ht="16.5" x14ac:dyDescent="0.3">
      <c r="A3" s="45" t="str">
        <f>HYPERLINK("#'1'!B2","Tabelle 1: Zugriffe auf das öffentliche Gesundheitsberuferegister pro Jahr")</f>
        <v>Tabelle 1: Zugriffe auf das öffentliche Gesundheitsberuferegister pro Jahr</v>
      </c>
      <c r="B3" s="5"/>
    </row>
    <row r="4" spans="1:2" ht="16.5" x14ac:dyDescent="0.3">
      <c r="A4" s="45" t="str">
        <f>HYPERLINK("#'2'!B2","Tabelle 2: Anzahl der Registrierungen (Berufsberechtigungen) nach Beruf und Berufsausübung, Stand 31. 12. 2025 (ausgewertete n = 230.580, Mehrfachzuordnungen möglich)")</f>
        <v>Tabelle 2: Anzahl der Registrierungen (Berufsberechtigungen) nach Beruf und Berufsausübung, Stand 31. 12. 2025 (ausgewertete n = 230.580, Mehrfachzuordnungen möglich)</v>
      </c>
      <c r="B4" s="5"/>
    </row>
    <row r="5" spans="1:2" ht="16.5" x14ac:dyDescent="0.3">
      <c r="A5" s="45" t="str">
        <f>HYPERLINK("#'3'!B2",_xlfn._LONGTEXT("Tabelle 3: Gegenüberstellung der Registrierungen gesamt per 31. 12. 2023 (ausgewertete n=220.264, Mehrfachzuordnungen möglich), 31. 12. 2024 (ausgewertete n=220.664, Mehrfachzuordnungen möglich) und 31.12.2025 (ausgewertete n=230.580, Mehrfachzuordnungen ","möglich) pro Beruf in absoluten Zahlen und prozentueller Veränderung pro Beruf in absoluten Zahlen und prozentueller Veränderung"""))</f>
        <v>Tabelle 3: Gegenüberstellung der Registrierungen gesamt per 31. 12. 2023 (ausgewertete n=220.264, Mehrfachzuordnungen möglich), 31. 12. 2024 (ausgewertete n=220.664, Mehrfachzuordnungen möglich) und 31.12.2025 (ausgewertete n=230.580, Mehrfachzuordnungen möglich) pro Beruf in absoluten Zahlen und prozentueller Veränderung pro Beruf in absoluten Zahlen und prozentueller Veränderung"</v>
      </c>
      <c r="B5" s="5"/>
    </row>
    <row r="6" spans="1:2" ht="16.5" x14ac:dyDescent="0.3">
      <c r="A6" s="45" t="str">
        <f>HYPERLINK("#'4'!B2","Tabelle 4: GuK-Berufe – Anzahl der Registrierungen gesamt und nach Geschlecht in absoluten Zahlen, Stand 31. 12. 2025 (ausgewertete n = 187.118)")</f>
        <v>Tabelle 4: GuK-Berufe – Anzahl der Registrierungen gesamt und nach Geschlecht in absoluten Zahlen, Stand 31. 12. 2025 (ausgewertete n = 187.118)</v>
      </c>
      <c r="B6" s="5"/>
    </row>
    <row r="7" spans="1:2" ht="16.5" x14ac:dyDescent="0.3">
      <c r="A7" s="45" t="str">
        <f>HYPERLINK("#'5'!B2","Tabelle 5: GuK-Berufe – Berufsangehörige nach Altersgruppen in absoluten Zahlen und in Prozent, Stand 31. 12. 2025 (ausgewertete n = 187.118)")</f>
        <v>Tabelle 5: GuK-Berufe – Berufsangehörige nach Altersgruppen in absoluten Zahlen und in Prozent, Stand 31. 12. 2025 (ausgewertete n = 187.118)</v>
      </c>
      <c r="B7" s="5"/>
    </row>
    <row r="8" spans="1:2" ht="16.5" x14ac:dyDescent="0.3">
      <c r="A8" s="45" t="str">
        <f>HYPERLINK("#'6'!B2","Tabelle 6: GuK-Berufe – Gegenüberstellung der Registrierungen gesamt per 31. 12. 2024 (ausgewertete n = 179.041) und 31. 12. 2025 (ausgewertete n = 187.118) nach Art der Berufsausübung")</f>
        <v>Tabelle 6: GuK-Berufe – Gegenüberstellung der Registrierungen gesamt per 31. 12. 2024 (ausgewertete n = 179.041) und 31. 12. 2025 (ausgewertete n = 187.118) nach Art der Berufsausübung</v>
      </c>
      <c r="B8" s="5"/>
    </row>
    <row r="9" spans="1:2" ht="16.5" x14ac:dyDescent="0.3">
      <c r="A9" s="45" t="str">
        <f>HYPERLINK("#'7'!B2","Tabelle 7: GuK-Berufe Kategorie „Sonstiges“ – Berufsangehörige nach Altersgruppen in absoluten Zahlen und in Prozent, Stand 31. 12. 2025 (ausgewertete n = 33.868)")</f>
        <v>Tabelle 7: GuK-Berufe Kategorie „Sonstiges“ – Berufsangehörige nach Altersgruppen in absoluten Zahlen und in Prozent, Stand 31. 12. 2025 (ausgewertete n = 33.868)</v>
      </c>
      <c r="B9" s="5"/>
    </row>
    <row r="10" spans="1:2" ht="16.5" x14ac:dyDescent="0.3">
      <c r="A10" s="45" t="str">
        <f>HYPERLINK("#'8'!B2","Tabelle 8: GuK‑Berufe – Einsatzgebiete der angestellten Berufsangehörigen nach Setting in absoluten Zahlen und in Prozent, Stand 31. 12. 2025 (ausgewertete n = 151.091, Mehrfach­zuordnungen möglich)")</f>
        <v>Tabelle 8: GuK‑Berufe – Einsatzgebiete der angestellten Berufsangehörigen nach Setting in absoluten Zahlen und in Prozent, Stand 31. 12. 2025 (ausgewertete n = 151.091, Mehrfach­zuordnungen möglich)</v>
      </c>
      <c r="B10" s="5"/>
    </row>
    <row r="11" spans="1:2" ht="16.5" x14ac:dyDescent="0.3">
      <c r="A11" s="45" t="str">
        <f>HYPERLINK("#'9'!B2","Tabelle 9: GuK-Berufe – Berufsangehörige in ausgewählten Settings nach Altersgruppen in Prozent, Stand 31.12.2025 (ausgewertete n = 139.804, Mehrfachzuordnungen möglich)")</f>
        <v>Tabelle 9: GuK-Berufe – Berufsangehörige in ausgewählten Settings nach Altersgruppen in Prozent, Stand 31.12.2025 (ausgewertete n = 139.804, Mehrfachzuordnungen möglich)</v>
      </c>
      <c r="B11" s="5"/>
    </row>
    <row r="12" spans="1:2" ht="16.5" x14ac:dyDescent="0.3">
      <c r="A12" s="45" t="str">
        <f>HYPERLINK("#'10'!B2","Tabelle 10: GuK‑Berufe – Anzahl der registrierten Berufsangehörigen, die zusätzlich eine Ausbildung in einem Sozialbetreuungsberuf angaben, Stand 31. 12. 2025 (ausgewertete n = 18.497, Mehrfachzuordnungen möglich)")</f>
        <v>Tabelle 10: GuK‑Berufe – Anzahl der registrierten Berufsangehörigen, die zusätzlich eine Ausbildung in einem Sozialbetreuungsberuf angaben, Stand 31. 12. 2025 (ausgewertete n = 18.497, Mehrfachzuordnungen möglich)</v>
      </c>
      <c r="B12" s="5"/>
    </row>
    <row r="13" spans="1:2" ht="16.5" x14ac:dyDescent="0.3">
      <c r="A13" s="45" t="str">
        <f>HYPERLINK("#'11'!B2","Tabelle 11: GuK-Berufe – Anteil der DGKP, PFA und PA mit beruflicher Erstqualifikation in Österreich nach Bundesland der Berufsausübung in Prozent, Stand 31. 12. 2025 (ausgewertete n = 153.257)")</f>
        <v>Tabelle 11: GuK-Berufe – Anteil der DGKP, PFA und PA mit beruflicher Erstqualifikation in Österreich nach Bundesland der Berufsausübung in Prozent, Stand 31. 12. 2025 (ausgewertete n = 153.257)</v>
      </c>
      <c r="B13" s="5"/>
    </row>
    <row r="14" spans="1:2" ht="16.5" x14ac:dyDescent="0.3">
      <c r="A14" s="45" t="str">
        <f>HYPERLINK("#'12'!B2","Tabelle 12: DGKP – Anzahl der DGKP mit freiwillig angegebener Ausbildung in einer Spezialisierung, Stand 31. 12. 2025 (ausgewertete n = 26.663)")</f>
        <v>Tabelle 12: DGKP – Anzahl der DGKP mit freiwillig angegebener Ausbildung in einer Spezialisierung, Stand 31. 12. 2025 (ausgewertete n = 26.663)</v>
      </c>
      <c r="B14" s="5"/>
    </row>
    <row r="15" spans="1:2" ht="16.5" x14ac:dyDescent="0.3">
      <c r="A15" s="45" t="str">
        <f>HYPERLINK("#'13'!B2","Tabelle 13: GuK‐Berufe – Alter bei Abschluss der Erstausbildung in absoluten Zahlen und in Prozent, Stand 31. 12. 2025 (ausgewertete n = 187.112)")</f>
        <v>Tabelle 13: GuK‐Berufe – Alter bei Abschluss der Erstausbildung in absoluten Zahlen und in Prozent, Stand 31. 12. 2025 (ausgewertete n = 187.112)</v>
      </c>
      <c r="B15" s="5"/>
    </row>
    <row r="16" spans="1:2" ht="16.5" x14ac:dyDescent="0.3">
      <c r="A16" s="45" t="str">
        <f>HYPERLINK("#'14'!B2","Tabelle 14: GuK-Berufe – Einwohnerzahl pro Berufsangehörige:n nach Bundesland der Berufsausübung, Stand 31. 12. 2025 (ausgewertete n = 153.260, Mehrfachzuordnungen möglich)")</f>
        <v>Tabelle 14: GuK-Berufe – Einwohnerzahl pro Berufsangehörige:n nach Bundesland der Berufsausübung, Stand 31. 12. 2025 (ausgewertete n = 153.260, Mehrfachzuordnungen möglich)</v>
      </c>
      <c r="B16" s="5"/>
    </row>
    <row r="17" spans="1:2" ht="16.5" x14ac:dyDescent="0.3">
      <c r="A17" s="45" t="str">
        <f>HYPERLINK("#'15'!B2","Tabelle 15: MTD – Registrierungen gesamt und nach Geschlecht in absoluten Zahlen und in Prozent, Stand 31. 12. 2025 (ausgewertete n = 43.528[1], Mehrfachzuordnungen möglich[2])")</f>
        <v>Tabelle 15: MTD – Registrierungen gesamt und nach Geschlecht in absoluten Zahlen und in Prozent, Stand 31. 12. 2025 (ausgewertete n = 43.528[1], Mehrfachzuordnungen möglich[2])</v>
      </c>
      <c r="B17" s="5"/>
    </row>
    <row r="18" spans="1:2" ht="16.5" x14ac:dyDescent="0.3">
      <c r="A18" s="45" t="str">
        <f>HYPERLINK("#'16'!B2","Tabelle 16: MTD – Registrierungen nach Altersgruppen in absoluten Zahlen und in Prozent, Stand 31. 12. 2025 (ausgewertete n = 43.528)")</f>
        <v>Tabelle 16: MTD – Registrierungen nach Altersgruppen in absoluten Zahlen und in Prozent, Stand 31. 12. 2025 (ausgewertete n = 43.528)</v>
      </c>
      <c r="B18" s="5"/>
    </row>
    <row r="19" spans="1:2" ht="16.5" x14ac:dyDescent="0.3">
      <c r="A19" s="45" t="str">
        <f>HYPERLINK("#'17'!B2","Tabelle 17: MTD – Gegenüberstellungen der Registrierungen gesamt nach Art der Berufsausübung Stand 31. 12. 2024 (ausgewertete n = 41.833, Mehrfachzuordnungen möglich) und 31. 12. 2025 (ausgewertete n = 43.560, Mehrfachzuordnungen möglich)")</f>
        <v>Tabelle 17: MTD – Gegenüberstellungen der Registrierungen gesamt nach Art der Berufsausübung Stand 31. 12. 2024 (ausgewertete n = 41.833, Mehrfachzuordnungen möglich) und 31. 12. 2025 (ausgewertete n = 43.560, Mehrfachzuordnungen möglich)</v>
      </c>
      <c r="B19" s="5"/>
    </row>
    <row r="20" spans="1:2" ht="16.5" x14ac:dyDescent="0.3">
      <c r="A20" s="45" t="str">
        <f>HYPERLINK("#'18'!B2","Tabelle 18: MTD Kategorie „Sonstiges“ – Registrierungen nach Altersgruppen in absoluten Zahlen und in Prozent, Stand 31. 12. 2025 (ausgewertete n = 5.788)")</f>
        <v>Tabelle 18: MTD Kategorie „Sonstiges“ – Registrierungen nach Altersgruppen in absoluten Zahlen und in Prozent, Stand 31. 12. 2025 (ausgewertete n = 5.788)</v>
      </c>
      <c r="B20" s="5"/>
    </row>
    <row r="21" spans="1:2" ht="16.5" x14ac:dyDescent="0.3">
      <c r="A21" s="45" t="str">
        <f>HYPERLINK("#'19'!B2","Tabelle 19: Biomedizinische Analytik – häufigste Einsatzgebiete der angestellten Berufsangehörigen nach Setting in absoluten Zahlen und in Prozent, Stand 31. 12. 2025")</f>
        <v>Tabelle 19: Biomedizinische Analytik – häufigste Einsatzgebiete der angestellten Berufsangehörigen nach Setting in absoluten Zahlen und in Prozent, Stand 31. 12. 2025</v>
      </c>
      <c r="B21" s="5"/>
    </row>
    <row r="22" spans="1:2" ht="16.5" x14ac:dyDescent="0.3">
      <c r="A22" s="45" t="str">
        <f>HYPERLINK("#'20'!B2","Tabelle 20: Diätologie – häufigste Einsatzgebiete der angestellten Berufsangehörigen nach Setting in absoluten Zahlen und in Prozent, Stand 31. 12. 2025 (ausgewertete n = 1.449, Mehrfachzuordnungen möglich)")</f>
        <v>Tabelle 20: Diätologie – häufigste Einsatzgebiete der angestellten Berufsangehörigen nach Setting in absoluten Zahlen und in Prozent, Stand 31. 12. 2025 (ausgewertete n = 1.449, Mehrfachzuordnungen möglich)</v>
      </c>
      <c r="B22" s="5"/>
    </row>
    <row r="23" spans="1:2" ht="16.5" x14ac:dyDescent="0.3">
      <c r="A23" s="45" t="str">
        <f>HYPERLINK("#'21'!B2","Tabelle 21: Ergotherapie – häufigste Einsatzgebiete der angestellten Berufsangehörigen nach Setting in absoluten Zahlen und in Prozent, Stand 31. 12. 2025 (ausgewertete n = 3.219, Mehrfachzuordnungen möglich)")</f>
        <v>Tabelle 21: Ergotherapie – häufigste Einsatzgebiete der angestellten Berufsangehörigen nach Setting in absoluten Zahlen und in Prozent, Stand 31. 12. 2025 (ausgewertete n = 3.219, Mehrfachzuordnungen möglich)</v>
      </c>
      <c r="B23" s="5"/>
    </row>
    <row r="24" spans="1:2" ht="16.5" x14ac:dyDescent="0.3">
      <c r="A24" s="45" t="str">
        <f>HYPERLINK("#'22'!B2","Tabelle 22: Logopädie – häufigste Einsatzgebiete der angestellten Berufsangehörigen nach Setting in absoluten Zahlen und in Prozent, Stand 31. 12. 2025 (ausgewertete n = 1.350, Mehrfachzuordnungen möglich)")</f>
        <v>Tabelle 22: Logopädie – häufigste Einsatzgebiete der angestellten Berufsangehörigen nach Setting in absoluten Zahlen und in Prozent, Stand 31. 12. 2025 (ausgewertete n = 1.350, Mehrfachzuordnungen möglich)</v>
      </c>
      <c r="B24" s="5"/>
    </row>
    <row r="25" spans="1:2" ht="16.5" x14ac:dyDescent="0.3">
      <c r="A25" s="46" t="str">
        <f>HYPERLINK("#'23'!B2","Tabelle 23: Orthoptik – häufigste Einsatzgebiete der angestellten Berufsangehörigen nach Setting in absoluten Zahlen und in Prozent, Stand 31. 12. 2025 (ausgewertete n = 358, Mehrfachzuordnungen möglich)")</f>
        <v>Tabelle 23: Orthoptik – häufigste Einsatzgebiete der angestellten Berufsangehörigen nach Setting in absoluten Zahlen und in Prozent, Stand 31. 12. 2025 (ausgewertete n = 358, Mehrfachzuordnungen möglich)</v>
      </c>
      <c r="B25" s="5"/>
    </row>
    <row r="26" spans="1:2" ht="16.5" x14ac:dyDescent="0.3">
      <c r="A26" s="46" t="str">
        <f>HYPERLINK("#'24'!B2","Tabelle 24: Physiotherapie – häufigste Einsatzgebiete der angestellten Berufsangehörigen nach Setting in absoluten Zahlen und in Prozent, Stand 31. 12. 2025 (ausgewertete n = 8.632, Mehrfachzuordnungen möglich)")</f>
        <v>Tabelle 24: Physiotherapie – häufigste Einsatzgebiete der angestellten Berufsangehörigen nach Setting in absoluten Zahlen und in Prozent, Stand 31. 12. 2025 (ausgewertete n = 8.632, Mehrfachzuordnungen möglich)</v>
      </c>
      <c r="B26" s="5"/>
    </row>
    <row r="27" spans="1:2" ht="16.5" x14ac:dyDescent="0.3">
      <c r="A27" s="46" t="str">
        <f>HYPERLINK("#'25'!B2","Tabelle 25: Radiologietechnologie – häufigste Einsatzgebiete der angestellten Berufs­angehörigen nach Setting in absoluten Zahlen und in Prozent, Stand 31. 12. 2025")</f>
        <v>Tabelle 25: Radiologietechnologie – häufigste Einsatzgebiete der angestellten Berufs­angehörigen nach Setting in absoluten Zahlen und in Prozent, Stand 31. 12. 2025</v>
      </c>
      <c r="B27" s="5"/>
    </row>
    <row r="28" spans="1:2" ht="16.5" x14ac:dyDescent="0.3">
      <c r="A28" s="46" t="str">
        <f>HYPERLINK("#'26'!B2","Tabelle 26: MTD – registrierte Personen mit beruflicher Erstqualifikation in Österreich nach Bundesland der Berufsausübung in Prozent, Stand 31. 12. 2025 (ausgewertete n = 37.758, Mehrfachzuordnungen möglich)")</f>
        <v>Tabelle 26: MTD – registrierte Personen mit beruflicher Erstqualifikation in Österreich nach Bundesland der Berufsausübung in Prozent, Stand 31. 12. 2025 (ausgewertete n = 37.758, Mehrfachzuordnungen möglich)</v>
      </c>
      <c r="B28" s="5"/>
    </row>
    <row r="29" spans="1:2" ht="16.5" x14ac:dyDescent="0.3">
      <c r="A29" s="46" t="str">
        <f>HYPERLINK("#'27'!B2","Tabelle 27: MTD – registrierte Berufsangehörige pro Bundesland der Tätigkeit, 
Stand 31. 12. 2025 (ausgewertete n = 37.759, Mehrfachzuordnungen möglich)")</f>
        <v>Tabelle 27: MTD – registrierte Berufsangehörige pro Bundesland der Tätigkeit, 
Stand 31. 12. 2025 (ausgewertete n = 37.759, Mehrfachzuordnungen möglich)</v>
      </c>
      <c r="B29" s="5"/>
    </row>
    <row r="30" spans="1:2" ht="16.5" x14ac:dyDescent="0.3">
      <c r="A30" s="46" t="str">
        <f>HYPERLINK("#'28'!B2","Tabelle 28: MTD – Berufsangehörige pro 1.000 Einwohner:innen nach Bundesland der Berufsausübung, Stand 31. 12. 2025 (ausgewertete n = 37.759, Mehrfachzuordnungen möglich)")</f>
        <v>Tabelle 28: MTD – Berufsangehörige pro 1.000 Einwohner:innen nach Bundesland der Berufsausübung, Stand 31. 12. 2025 (ausgewertete n = 37.759, Mehrfachzuordnungen möglich)</v>
      </c>
      <c r="B30" s="5"/>
    </row>
    <row r="31" spans="1:2" ht="16.5" x14ac:dyDescent="0.3">
      <c r="A31" s="46" t="str">
        <f>HYPERLINK("#'29'!B2","Tabelle 29: MTD – Einwohnerzahl pro Berufsangehörige:n nach Bundesland der Berufsausübung, Stand 31. 12. 2025 (ausgewertete n = 37.759, Mehrfachzuordnungen möglich)")</f>
        <v>Tabelle 29: MTD – Einwohnerzahl pro Berufsangehörige:n nach Bundesland der Berufsausübung, Stand 31. 12. 2025 (ausgewertete n = 37.759, Mehrfachzuordnungen möglich)</v>
      </c>
      <c r="B31" s="5"/>
    </row>
    <row r="32" spans="1:2" ht="16.5" x14ac:dyDescent="0.3">
      <c r="A32" s="46" t="str">
        <f>HYPERLINK("#'30'!B2","Tabelle 30: OTA – Registrierungen gesamt und nach Geschlecht in absoluten Zahlen und in Prozent, Stand 31.12.2025 (ausgewertete n=210)")</f>
        <v>Tabelle 30: OTA – Registrierungen gesamt und nach Geschlecht in absoluten Zahlen und in Prozent, Stand 31.12.2025 (ausgewertete n=210)</v>
      </c>
      <c r="B32" s="5"/>
    </row>
    <row r="33" spans="1:2" ht="16.5" x14ac:dyDescent="0.3">
      <c r="A33" s="45" t="str">
        <f>HYPERLINK("#'31'!B2","Tabelle 31: OTA – Berufsangehörige nach Altersgruppen in absoluten Zahlen und in Prozent, Stand 31. 12. 2025 (n = 210)")</f>
        <v>Tabelle 31: OTA – Berufsangehörige nach Altersgruppen in absoluten Zahlen und in Prozent, Stand 31. 12. 2025 (n = 210)</v>
      </c>
      <c r="B33" s="5"/>
    </row>
    <row r="34" spans="1:2" ht="16.5" x14ac:dyDescent="0.3">
      <c r="A34" s="42" t="s">
        <v>1914</v>
      </c>
      <c r="B34" s="5"/>
    </row>
    <row r="35" spans="1:2" ht="16.5" x14ac:dyDescent="0.3">
      <c r="A35" s="46" t="str">
        <f>HYPERLINK("#'32'!B2","Tabelle 32: GuK-Berufe – prozentueller Verlauf der Registrierungen von Personen mit ausländischer Erstqualifikation in EU/EWR/Schweiz gesamt zwischen 2021 und 2025")</f>
        <v>Tabelle 32: GuK-Berufe – prozentueller Verlauf der Registrierungen von Personen mit ausländischer Erstqualifikation in EU/EWR/Schweiz gesamt zwischen 2021 und 2025</v>
      </c>
      <c r="B35" s="5"/>
    </row>
    <row r="36" spans="1:2" ht="16.5" x14ac:dyDescent="0.3">
      <c r="A36" s="46" t="str">
        <f>HYPERLINK("#'33'!B2","Tabelle 33: GuK-Berufe – prozentueller Verlauf der Registrierungen von Personen mit ausländischer Erstqualifikation in Drittstaaten gesamt zwischen 2021 und 2025")</f>
        <v>Tabelle 33: GuK-Berufe – prozentueller Verlauf der Registrierungen von Personen mit ausländischer Erstqualifikation in Drittstaaten gesamt zwischen 2021 und 2025</v>
      </c>
      <c r="B36" s="5"/>
    </row>
    <row r="37" spans="1:2" ht="16.5" x14ac:dyDescent="0.3">
      <c r="A37" s="45" t="str">
        <f>HYPERLINK("#'34'!B2","Tabelle 34: GuK‑Berufe - Personen mit ausländischer Erstqualifikation nach Bundesland, Stand 31. 12. 2025 (ausgewertete n=19.155)")</f>
        <v>Tabelle 34: GuK‑Berufe - Personen mit ausländischer Erstqualifikation nach Bundesland, Stand 31. 12. 2025 (ausgewertete n=19.155)</v>
      </c>
      <c r="B37" s="5"/>
    </row>
    <row r="38" spans="1:2" ht="16.5" x14ac:dyDescent="0.3">
      <c r="A38" s="46" t="str">
        <f>HYPERLINK("#'35'!B2","Tabelle 35: GuK‑Berufe - Einsatzgebiete der angestellten Berufsangehörigen mit ausländischer Erstqualifikation, nach Settings in absoluten Zahlen und in Prozent, Stand 31. 12. 2025 (ausgewertete n=18.926, Mehrfachzuordnungen möglich)")</f>
        <v>Tabelle 35: GuK‑Berufe - Einsatzgebiete der angestellten Berufsangehörigen mit ausländischer Erstqualifikation, nach Settings in absoluten Zahlen und in Prozent, Stand 31. 12. 2025 (ausgewertete n=18.926, Mehrfachzuordnungen möglich)</v>
      </c>
      <c r="B38" s="5"/>
    </row>
    <row r="39" spans="1:2" ht="16.5" x14ac:dyDescent="0.3">
      <c r="A39" s="46" t="str">
        <f>HYPERLINK("#'36'!B2","Tabelle 36: GuK-Berufe – Personen mit ausländischer Erstqualifikation nach Staat der beruflichen Erstqualifikation, Stand: 31. 12. 2025 (ausgewertete n=23.093, 279 Fälle aufgrund der statistischen Geheimhaltung nicht ausgewiesen)")</f>
        <v>Tabelle 36: GuK-Berufe – Personen mit ausländischer Erstqualifikation nach Staat der beruflichen Erstqualifikation, Stand: 31. 12. 2025 (ausgewertete n=23.093, 279 Fälle aufgrund der statistischen Geheimhaltung nicht ausgewiesen)</v>
      </c>
      <c r="B39" s="5"/>
    </row>
    <row r="40" spans="1:2" ht="16.5" x14ac:dyDescent="0.3">
      <c r="A40" s="46" t="str">
        <f>HYPERLINK("#'37'!B2","Tabelle 37: MTD-Berufe – prozentueller Verlauf der Registrierungen von Personen mit ausländischer Erstqualifikation in EU/EWR/Schweiz gesamt zwischen 2021 und 2025")</f>
        <v>Tabelle 37: MTD-Berufe – prozentueller Verlauf der Registrierungen von Personen mit ausländischer Erstqualifikation in EU/EWR/Schweiz gesamt zwischen 2021 und 2025</v>
      </c>
      <c r="B40" s="5"/>
    </row>
    <row r="41" spans="1:2" ht="16.5" x14ac:dyDescent="0.3">
      <c r="A41" s="46" t="str">
        <f>HYPERLINK("#'38'!B2","Tabelle 38: MTD-Berufe – prozentueller Verlauf der Registrierungen von Personen mit ausländischer Erstqualifikation in Drittstaaten gesamt zwischen 2021 und 2025")</f>
        <v>Tabelle 38: MTD-Berufe – prozentueller Verlauf der Registrierungen von Personen mit ausländischer Erstqualifikation in Drittstaaten gesamt zwischen 2021 und 2025</v>
      </c>
      <c r="B41" s="5"/>
    </row>
    <row r="42" spans="1:2" ht="16.5" x14ac:dyDescent="0.3">
      <c r="A42" s="46" t="str">
        <f>HYPERLINK("#'39'!B2","Tabelle 39: MTD‑Berufe - Personen mit ausländischer Erstqualifikation nach Bundesland, 2025 (ausgewertete n=6.547)")</f>
        <v>Tabelle 39: MTD‑Berufe - Personen mit ausländischer Erstqualifikation nach Bundesland, 2025 (ausgewertete n=6.547)</v>
      </c>
      <c r="B42" s="5"/>
    </row>
    <row r="43" spans="1:2" ht="16.5" x14ac:dyDescent="0.3">
      <c r="A43" s="46" t="str">
        <f>HYPERLINK("#'40'!B2","Tabelle 40: MTD‑Berufe - Anzahl der Registrierungen (Berufsberechtigungen) von Personen mit ausländischer Erstqualifikation, nach Beruf und Art der Berufsausübung, Stand: 31. 12. 2025 (ausgewertete n=7.502)")</f>
        <v>Tabelle 40: MTD‑Berufe - Anzahl der Registrierungen (Berufsberechtigungen) von Personen mit ausländischer Erstqualifikation, nach Beruf und Art der Berufsausübung, Stand: 31. 12. 2025 (ausgewertete n=7.502)</v>
      </c>
      <c r="B43" s="5"/>
    </row>
    <row r="44" spans="1:2" ht="16.5" x14ac:dyDescent="0.3">
      <c r="A44" s="46" t="str">
        <f>HYPERLINK("#'41'!B2",_xlfn._LONGTEXT("Tabelle 41: Biomedizinische Analytik – häufigste Einsatzgebiete der angestellten Berufsangehörigen mit ausländischer Erstqualifikation nach Setting in absoluten Zahlen und in Prozent, Stand 31. 12. 2025, 2 Fälle aufgrund der statistischen Geheimhaltung un","terdrückt (ausgewertete n = 323, Mehrfachzuordnungen möglich)"))</f>
        <v>Tabelle 41: Biomedizinische Analytik – häufigste Einsatzgebiete der angestellten Berufsangehörigen mit ausländischer Erstqualifikation nach Setting in absoluten Zahlen und in Prozent, Stand 31. 12. 2025, 2 Fälle aufgrund der statistischen Geheimhaltung unterdrückt (ausgewertete n = 323, Mehrfachzuordnungen möglich)</v>
      </c>
      <c r="B44" s="5"/>
    </row>
    <row r="45" spans="1:2" ht="16.5" x14ac:dyDescent="0.3">
      <c r="A45" s="46" t="str">
        <f>HYPERLINK("#'42'!B2",_xlfn._LONGTEXT("Tabelle 42: Diätologie – häufigste Einsatzgebiete der angestellten Berufsangehörigen mit ausländischer Erstqualifikation nach Setting in absoluten Zahlen und in Prozent, Stand 31. 12. 2025, 7 Fälle aufgrund der statistischen Geheimhaltung unterdrückt (aus","gewertete n = 49, Mehrfachzuordnungen möglich)"))</f>
        <v>Tabelle 42: Diätologie – häufigste Einsatzgebiete der angestellten Berufsangehörigen mit ausländischer Erstqualifikation nach Setting in absoluten Zahlen und in Prozent, Stand 31. 12. 2025, 7 Fälle aufgrund der statistischen Geheimhaltung unterdrückt (ausgewertete n = 49, Mehrfachzuordnungen möglich)</v>
      </c>
      <c r="B45" s="5"/>
    </row>
    <row r="46" spans="1:2" ht="16.5" x14ac:dyDescent="0.3">
      <c r="A46" s="46" t="str">
        <f>HYPERLINK("#'43'!B2",_xlfn._LONGTEXT("Tabelle 43: Ergotherapie – häufigste Einsatzgebiete der angestellten Berufsangehörigen mit ausländischer Erstqualifikation nach Setting in absoluten Zahlen und in Prozent, Stand 31. 12. 2025, 12 Fälle aufgrund der statistischen Geheimhaltung unterdrückt (","ausgewertete n = 301, Mehrfachzuordnungen möglich)"))</f>
        <v>Tabelle 43: Ergotherapie – häufigste Einsatzgebiete der angestellten Berufsangehörigen mit ausländischer Erstqualifikation nach Setting in absoluten Zahlen und in Prozent, Stand 31. 12. 2025, 12 Fälle aufgrund der statistischen Geheimhaltung unterdrückt (ausgewertete n = 301, Mehrfachzuordnungen möglich)</v>
      </c>
      <c r="B46" s="5"/>
    </row>
    <row r="47" spans="1:2" ht="16.5" x14ac:dyDescent="0.3">
      <c r="A47" s="46" t="str">
        <f>HYPERLINK("#'44'!B2",_xlfn._LONGTEXT("Tabelle 44: Logopädie – häufigste Einsatzgebiete der angestellten Berufsangehörigen mit ausländischer Erstqualifikation nach Setting in absoluten Zahlen und in Prozent, Stand 31. 12. 2025, 6 Fälle aufgrund der statistischen Geheimhaltung unterdrückt (ausg","ewertete n = 109, Mehrfachzuordnungen möglich)"))</f>
        <v>Tabelle 44: Logopädie – häufigste Einsatzgebiete der angestellten Berufsangehörigen mit ausländischer Erstqualifikation nach Setting in absoluten Zahlen und in Prozent, Stand 31. 12. 2025, 6 Fälle aufgrund der statistischen Geheimhaltung unterdrückt (ausgewertete n = 109, Mehrfachzuordnungen möglich)</v>
      </c>
      <c r="B47" s="5"/>
    </row>
    <row r="48" spans="1:2" ht="16.5" x14ac:dyDescent="0.3">
      <c r="A48" s="46" t="str">
        <f>HYPERLINK("#'45'!B2",_xlfn._LONGTEXT("Tabelle 45: Orthopädie – häufigste Einsatzgebiete der angestellten Berufsangehörigen mit ausländischer Erstqualifikation nach Setting in absoluten Zahlen und in Prozent, Stand 31. 12. 2025, 7 Fälle aufgrund der statistischen Geheimhaltung unterdrückt (aus","gewertete n = 18, Mehrfachzuordnungen möglich)"))</f>
        <v>Tabelle 45: Orthopädie – häufigste Einsatzgebiete der angestellten Berufsangehörigen mit ausländischer Erstqualifikation nach Setting in absoluten Zahlen und in Prozent, Stand 31. 12. 2025, 7 Fälle aufgrund der statistischen Geheimhaltung unterdrückt (ausgewertete n = 18, Mehrfachzuordnungen möglich)</v>
      </c>
      <c r="B48" s="5"/>
    </row>
    <row r="49" spans="1:2" ht="16.5" x14ac:dyDescent="0.3">
      <c r="A49" s="46" t="str">
        <f>HYPERLINK("#'46'!B2",_xlfn._LONGTEXT("Tabelle 46: Physiotherapie – häufigste Einsatzgebiete der angestellten Berufsangehörigen mit ausländischer Erstqualifikation nach Setting in absoluten Zahlen und in Prozent, Stand 31. 12. 2025, 8 Fälle aufgrund der statistischen Geheimhaltung unterdrückt ","(ausgewertete n = 2.854, Mehrfachzuordnungen möglich)"))</f>
        <v>Tabelle 46: Physiotherapie – häufigste Einsatzgebiete der angestellten Berufsangehörigen mit ausländischer Erstqualifikation nach Setting in absoluten Zahlen und in Prozent, Stand 31. 12. 2025, 8 Fälle aufgrund der statistischen Geheimhaltung unterdrückt (ausgewertete n = 2.854, Mehrfachzuordnungen möglich)</v>
      </c>
      <c r="B49" s="5"/>
    </row>
    <row r="50" spans="1:2" ht="16.5" x14ac:dyDescent="0.3">
      <c r="A50" s="46" t="str">
        <f>HYPERLINK("#'47'!B2",_xlfn._LONGTEXT("Tabelle 47: Radiologietechnologie – häufigste Einsatzgebiete der angestellten Berufsangehörigen mit ausländischer Erstqualifikation nach Setting in absoluten Zahlen und in Prozent, Stand 31. 12. 2025, 5 Fälle aufgrund der statistischen Geheimhaltung unter","drückt (ausgewertete n = 198, Mehrfachzuordnungen möglich)"))</f>
        <v>Tabelle 47: Radiologietechnologie – häufigste Einsatzgebiete der angestellten Berufsangehörigen mit ausländischer Erstqualifikation nach Setting in absoluten Zahlen und in Prozent, Stand 31. 12. 2025, 5 Fälle aufgrund der statistischen Geheimhaltung unterdrückt (ausgewertete n = 198, Mehrfachzuordnungen möglich)</v>
      </c>
      <c r="B50" s="5"/>
    </row>
    <row r="51" spans="1:2" ht="16.5" x14ac:dyDescent="0.3">
      <c r="A51" s="46" t="str">
        <f>HYPERLINK("#'48'!B2","Tabelle 48: MTD-Berufe - Personen mit ausländischer Erstqualifikation nach Land der Erstqualifikation, Stand: 31. 12. 2025 (ausgewertete n=7.500, 143 Fälle aufgrund der statistischen Geheimhaltung nicht ausgewiesen)")</f>
        <v>Tabelle 48: MTD-Berufe - Personen mit ausländischer Erstqualifikation nach Land der Erstqualifikation, Stand: 31. 12. 2025 (ausgewertete n=7.500, 143 Fälle aufgrund der statistischen Geheimhaltung nicht ausgewiesen)</v>
      </c>
      <c r="B51" s="5"/>
    </row>
    <row r="52" spans="1:2" ht="16.5" x14ac:dyDescent="0.3">
      <c r="A52" s="46" t="str">
        <f>HYPERLINK("#'49'!B2","Tabelle 49: OTA - Personen mit ausländischer Erstqualifikation nach Land der Erstqualifikation, Stand: 31. 12. 2025 (ausgewertete n=106, 5 Fälle aufgrund der statistischen Geheimhaltung nicht ausgewiesen)")</f>
        <v>Tabelle 49: OTA - Personen mit ausländischer Erstqualifikation nach Land der Erstqualifikation, Stand: 31. 12. 2025 (ausgewertete n=106, 5 Fälle aufgrund der statistischen Geheimhaltung nicht ausgewiesen)</v>
      </c>
      <c r="B52" s="5"/>
    </row>
    <row r="53" spans="1:2" ht="16.5" x14ac:dyDescent="0.3">
      <c r="A53" s="46" t="str">
        <f>HYPERLINK("#'50'!B2","Tabelle 50: OTA - Personen mit ausländischer Erstqualifikation nach Staatsbürgerschaft, Stand 31. 12. 2025, häufigste 4 Länder (ausgewertete n=106, n=6 aufgrund statistischer Geheimhaltung nicht ausgewiesen)")</f>
        <v>Tabelle 50: OTA - Personen mit ausländischer Erstqualifikation nach Staatsbürgerschaft, Stand 31. 12. 2025, häufigste 4 Länder (ausgewertete n=106, n=6 aufgrund statistischer Geheimhaltung nicht ausgewiesen)</v>
      </c>
      <c r="B53" s="5"/>
    </row>
    <row r="54" spans="1:2" ht="16.5" x14ac:dyDescent="0.3">
      <c r="A54" s="43" t="s">
        <v>95</v>
      </c>
      <c r="B54" s="5"/>
    </row>
    <row r="55" spans="1:2" ht="16.5" x14ac:dyDescent="0.3">
      <c r="A55" s="46" t="str">
        <f>HYPERLINK("#'51'!B2","Tabelle 51: Registrierungen und Streichungen im GBR im Jahr 2025")</f>
        <v>Tabelle 51: Registrierungen und Streichungen im GBR im Jahr 2025</v>
      </c>
      <c r="B55" s="5"/>
    </row>
    <row r="56" spans="1:2" ht="16.5" x14ac:dyDescent="0.3">
      <c r="A56" s="46" t="str">
        <f>HYPERLINK("#'52'!B2","Tabelle 52: Gegenüberstellung der aktiven Registrierungen gesamt per 31. 12. 2024 und per 31. 12. 2025 pro Beruf")</f>
        <v>Tabelle 52: Gegenüberstellung der aktiven Registrierungen gesamt per 31. 12. 2024 und per 31. 12. 2025 pro Beruf</v>
      </c>
      <c r="B56" s="5"/>
    </row>
    <row r="57" spans="1:2" ht="16.5" x14ac:dyDescent="0.3">
      <c r="A57" s="46" t="str">
        <f>HYPERLINK("#'53'!B2","Tabelle 53: Registrierung nach Beruf im Jahr 2025 in absoluten Zahlen und in Prozent")</f>
        <v>Tabelle 53: Registrierung nach Beruf im Jahr 2025 in absoluten Zahlen und in Prozent</v>
      </c>
      <c r="B57" s="5"/>
    </row>
    <row r="58" spans="1:2" ht="16.5" x14ac:dyDescent="0.3">
      <c r="A58" s="46" t="str">
        <f>HYPERLINK("#'54'!B2","Tabelle 54: Verteilung zwischen Online- und persönlicher Antragstellung pro Beruf in Prozent im Jahr 2025")</f>
        <v>Tabelle 54: Verteilung zwischen Online- und persönlicher Antragstellung pro Beruf in Prozent im Jahr 2025</v>
      </c>
      <c r="B58" s="5"/>
    </row>
    <row r="59" spans="1:2" ht="16.5" x14ac:dyDescent="0.3">
      <c r="A59" s="46" t="str">
        <f>HYPERLINK("#'55'!B2","Tabelle 55: Durchgeführte Verlängerungsverfahren pro Beruf im Jahr 2025")</f>
        <v>Tabelle 55: Durchgeführte Verlängerungsverfahren pro Beruf im Jahr 2025</v>
      </c>
      <c r="B59" s="5"/>
    </row>
    <row r="60" spans="1:2" ht="16.5" x14ac:dyDescent="0.3">
      <c r="A60" s="46" t="str">
        <f>HYPERLINK("#'56'!B2","Tabelle 56: Durchgeführte Verlängerungen nach Art der Einbringung 2025")</f>
        <v>Tabelle 56: Durchgeführte Verlängerungen nach Art der Einbringung 2025</v>
      </c>
      <c r="B60" s="5"/>
    </row>
    <row r="61" spans="1:2" ht="16.5" x14ac:dyDescent="0.3">
      <c r="A61" s="46" t="str">
        <f>HYPERLINK("#'57'!B2","Tabelle 57: Durchgeführte Änderungsmeldungen im Zuge einer Verlängerung nach Datenkategorie 2025")</f>
        <v>Tabelle 57: Durchgeführte Änderungsmeldungen im Zuge einer Verlängerung nach Datenkategorie 2025</v>
      </c>
      <c r="B61" s="5"/>
    </row>
    <row r="62" spans="1:2" ht="16.5" x14ac:dyDescent="0.3">
      <c r="A62" s="46" t="str">
        <f>HYPERLINK("#'58'!B2","Tabelle 58: Ruhende zum Stichtag 31. 12. 2025")</f>
        <v>Tabelle 58: Ruhende zum Stichtag 31. 12. 2025</v>
      </c>
      <c r="B62" s="5"/>
    </row>
    <row r="63" spans="1:2" ht="16.5" x14ac:dyDescent="0.3">
      <c r="A63" s="46" t="str">
        <f>HYPERLINK("#'59'!B2","Tabelle 59: Durchgeführte Änderungsmeldungen nach Datenkategorie 2025")</f>
        <v>Tabelle 59: Durchgeführte Änderungsmeldungen nach Datenkategorie 2025</v>
      </c>
      <c r="B63" s="5"/>
    </row>
    <row r="64" spans="1:2" ht="16.5" x14ac:dyDescent="0.3">
      <c r="A64" s="44" t="s">
        <v>93</v>
      </c>
      <c r="B64" s="5"/>
    </row>
    <row r="65" spans="1:2" ht="16.5" x14ac:dyDescent="0.3">
      <c r="A65" s="45" t="str">
        <f>HYPERLINK("#'60'!B2","Tabelle 60: Angehörige der GuK-Berufe nach Altersgruppen in absoluten Zahlen und in Prozent mit mindestens einem Standort der Berufsausübung, Burgenland, Stand 31.12.2025 (ausgewertete n = 4.541)")</f>
        <v>Tabelle 60: Angehörige der GuK-Berufe nach Altersgruppen in absoluten Zahlen und in Prozent mit mindestens einem Standort der Berufsausübung, Burgenland, Stand 31.12.2025 (ausgewertete n = 4.541)</v>
      </c>
      <c r="B65" s="5"/>
    </row>
    <row r="66" spans="1:2" ht="16.5" x14ac:dyDescent="0.3">
      <c r="A66" s="45" t="str">
        <f>HYPERLINK("#'61'!B2","Tabelle 61: Einsatzgebiet der angestellten Angehörigen der GuK-Berufe nach Setting in absoluten Zahlen und in Prozent mit mindestens einem Standort der Berufsausübung, Burgenland, Stand 31.12.2025 (ausgewertete n = 4.247, Mehrfachzuordnungen möglich)")</f>
        <v>Tabelle 61: Einsatzgebiet der angestellten Angehörigen der GuK-Berufe nach Setting in absoluten Zahlen und in Prozent mit mindestens einem Standort der Berufsausübung, Burgenland, Stand 31.12.2025 (ausgewertete n = 4.247, Mehrfachzuordnungen möglich)</v>
      </c>
      <c r="B66" s="5"/>
    </row>
    <row r="67" spans="1:2" ht="16.5" x14ac:dyDescent="0.3">
      <c r="A67" s="45" t="str">
        <f>HYPERLINK("#'62'!B2","Tabelle 62: MTD-Berufsangehörige nach Altersgruppen in absoluten Zahlen und in Prozent mit mindestens einem Standort der Berufsausübung, Burgenland, Stand 31.12.2025 (ausgewertete n = 1.114)")</f>
        <v>Tabelle 62: MTD-Berufsangehörige nach Altersgruppen in absoluten Zahlen und in Prozent mit mindestens einem Standort der Berufsausübung, Burgenland, Stand 31.12.2025 (ausgewertete n = 1.114)</v>
      </c>
      <c r="B67" s="5"/>
    </row>
    <row r="68" spans="1:2" x14ac:dyDescent="0.25">
      <c r="A68" s="45" t="str">
        <f>HYPERLINK("#'63'!B2","Tabelle 63: Angehörige der GuK-Berufe nach Altersgruppen in absoluten Zahlen und in Prozent mit mindestens einem Standort der Berufsausübung, Kärnten, Stand 31.12.2025 (ausgewertete n = 10.643)")</f>
        <v>Tabelle 63: Angehörige der GuK-Berufe nach Altersgruppen in absoluten Zahlen und in Prozent mit mindestens einem Standort der Berufsausübung, Kärnten, Stand 31.12.2025 (ausgewertete n = 10.643)</v>
      </c>
    </row>
    <row r="69" spans="1:2" x14ac:dyDescent="0.25">
      <c r="A69" s="45" t="str">
        <f>HYPERLINK("#'64'!B2","Tabelle 64: Einsatzgebiet der angestellten Angehörigen der GuK-Berufe nach Setting in absoluten Zahlen und in Prozent mit mindestens einem Standort der Berufsausübung, Kärnten, Stand 31.12.2025 (ausgewertete n = 10.393, Mehrfachzuordnungen möglich)")</f>
        <v>Tabelle 64: Einsatzgebiet der angestellten Angehörigen der GuK-Berufe nach Setting in absoluten Zahlen und in Prozent mit mindestens einem Standort der Berufsausübung, Kärnten, Stand 31.12.2025 (ausgewertete n = 10.393, Mehrfachzuordnungen möglich)</v>
      </c>
    </row>
    <row r="70" spans="1:2" x14ac:dyDescent="0.25">
      <c r="A70" s="45" t="str">
        <f>HYPERLINK("#'65'!B2","Tabelle 65: MTD-Berufsangehörige nach Altersgruppen in absoluten Zahlen und in Prozent mit mindestens einem Standort der Berufsausübung, Kärnten, Stand 31. 12. 2025 (ausgewertete n = 2.328)")</f>
        <v>Tabelle 65: MTD-Berufsangehörige nach Altersgruppen in absoluten Zahlen und in Prozent mit mindestens einem Standort der Berufsausübung, Kärnten, Stand 31. 12. 2025 (ausgewertete n = 2.328)</v>
      </c>
    </row>
    <row r="71" spans="1:2" x14ac:dyDescent="0.25">
      <c r="A71" s="45" t="str">
        <f>HYPERLINK("#'66'!B2","Tabelle 66: Angehörige der GuK-Berufe nach Altersgruppen in absoluten Zahlen und in Prozent mit mindestens einem Standort der Berufsausübung, Niederösterreich, Stand 31.12.2025 (ausgewertete n = 25.176)")</f>
        <v>Tabelle 66: Angehörige der GuK-Berufe nach Altersgruppen in absoluten Zahlen und in Prozent mit mindestens einem Standort der Berufsausübung, Niederösterreich, Stand 31.12.2025 (ausgewertete n = 25.176)</v>
      </c>
    </row>
    <row r="72" spans="1:2" x14ac:dyDescent="0.25">
      <c r="A72" s="45" t="str">
        <f>HYPERLINK("#'67'!B2",_xlfn._LONGTEXT("Tabelle 67: Einsatzgebiet der angestellten Angehörigen der GuK-Berufe nach Setting in absoluten Zahlen und in Prozent mit mindestens einem Standort der Berufsausübung, Niederösterreich, Stand 31.12.2025 (ausgewertete n = 23.511, Mehrfachzuordnungen möglic","h)"))</f>
        <v>Tabelle 67: Einsatzgebiet der angestellten Angehörigen der GuK-Berufe nach Setting in absoluten Zahlen und in Prozent mit mindestens einem Standort der Berufsausübung, Niederösterreich, Stand 31.12.2025 (ausgewertete n = 23.511, Mehrfachzuordnungen möglich)</v>
      </c>
    </row>
    <row r="73" spans="1:2" x14ac:dyDescent="0.25">
      <c r="A73" s="45" t="str">
        <f>HYPERLINK("#'68'!B2","Tabelle 68: MTD-Berufsangehörige nach Altersgruppen in absoluten Zahlen und in Prozent mit mindestens einem Standort der Berufsausübung, Niederösterreich, Stand 31.12.2025 (ausgewertete n = 6.733)")</f>
        <v>Tabelle 68: MTD-Berufsangehörige nach Altersgruppen in absoluten Zahlen und in Prozent mit mindestens einem Standort der Berufsausübung, Niederösterreich, Stand 31.12.2025 (ausgewertete n = 6.733)</v>
      </c>
    </row>
    <row r="74" spans="1:2" x14ac:dyDescent="0.25">
      <c r="A74" s="45" t="str">
        <f>HYPERLINK("#'69'!B2","Tabelle 69: Angehörige der GuK-Berufe nach Altersgruppen in absoluten Zahlen und in Prozent mit mindestens einem Standort der Berufsausübung, Oberösterreich, Stand 31.12.2025 (ausgewertete n = 28.677)")</f>
        <v>Tabelle 69: Angehörige der GuK-Berufe nach Altersgruppen in absoluten Zahlen und in Prozent mit mindestens einem Standort der Berufsausübung, Oberösterreich, Stand 31.12.2025 (ausgewertete n = 28.677)</v>
      </c>
    </row>
    <row r="75" spans="1:2" x14ac:dyDescent="0.25">
      <c r="A75" s="45" t="str">
        <f>HYPERLINK("#'70'!B2","Tabelle 70: Einsatzgebiet der angestellten Angehörigen der GuK-Berufe nach Setting in absoluten Zahlen und in Prozent mit mindestens einem Standort der Berufsausübung, Oberösterreich, Stand 31.12.2025 (ausgewertete n = 28.228, Mehrfachzuordnungen möglich)")</f>
        <v>Tabelle 70: Einsatzgebiet der angestellten Angehörigen der GuK-Berufe nach Setting in absoluten Zahlen und in Prozent mit mindestens einem Standort der Berufsausübung, Oberösterreich, Stand 31.12.2025 (ausgewertete n = 28.228, Mehrfachzuordnungen möglich)</v>
      </c>
    </row>
    <row r="76" spans="1:2" x14ac:dyDescent="0.25">
      <c r="A76" s="45" t="str">
        <f>HYPERLINK("#'71'!B2","Tabelle 71: MTD-Berufsangehörige nach Altersgruppen in absoluten Zahlen und in Prozent mit mindestens einem Standort der Berufsausübung, Oberösterreich, Stand 31.12.2025 (ausgewertete n = 6.796)")</f>
        <v>Tabelle 71: MTD-Berufsangehörige nach Altersgruppen in absoluten Zahlen und in Prozent mit mindestens einem Standort der Berufsausübung, Oberösterreich, Stand 31.12.2025 (ausgewertete n = 6.796)</v>
      </c>
    </row>
    <row r="77" spans="1:2" x14ac:dyDescent="0.25">
      <c r="A77" s="45" t="str">
        <f>HYPERLINK("#'72'!B2","Tabelle 72: Angehörige der GuK-Berufe nach Altersgruppen in absoluten Zahlen und in Prozent mit mindestens einem Standort der Berufsausübung, Salzburg, Stand 31.12.2025 (ausgewertete n = 10.611)")</f>
        <v>Tabelle 72: Angehörige der GuK-Berufe nach Altersgruppen in absoluten Zahlen und in Prozent mit mindestens einem Standort der Berufsausübung, Salzburg, Stand 31.12.2025 (ausgewertete n = 10.611)</v>
      </c>
    </row>
    <row r="78" spans="1:2" x14ac:dyDescent="0.25">
      <c r="A78" s="45" t="str">
        <f>HYPERLINK("#'73'!B2","Tabelle 73: Einsatzgebiet der angestellten Angehörigen der GuK-Berufe nach Setting in absoluten Zahlen und in Prozent mit mindestens einem Standort der Berufsausübung, Salzburg, Stand 31.12.2025 (ausgewertete n = 10.485, Mehrfachzuordnungen möglich)")</f>
        <v>Tabelle 73: Einsatzgebiet der angestellten Angehörigen der GuK-Berufe nach Setting in absoluten Zahlen und in Prozent mit mindestens einem Standort der Berufsausübung, Salzburg, Stand 31.12.2025 (ausgewertete n = 10.485, Mehrfachzuordnungen möglich)</v>
      </c>
    </row>
    <row r="79" spans="1:2" x14ac:dyDescent="0.25">
      <c r="A79" s="45" t="str">
        <f>HYPERLINK("#'74'!B2","Tabelle 74: MTD-Berufsangehörige nach Altersgruppen in absoluten Zahlen und in Prozent mit mindestens einem Standort der Berufsausübung, Salzburg, Stand 31.12.2025 (ausgewertete n = 3.139)")</f>
        <v>Tabelle 74: MTD-Berufsangehörige nach Altersgruppen in absoluten Zahlen und in Prozent mit mindestens einem Standort der Berufsausübung, Salzburg, Stand 31.12.2025 (ausgewertete n = 3.139)</v>
      </c>
    </row>
    <row r="80" spans="1:2" x14ac:dyDescent="0.25">
      <c r="A80" s="45" t="str">
        <f>HYPERLINK("#'75'!B2","Tabelle 75: Angehörige der GuK-Berufe nach Altersgruppen in absoluten Zahlen und in Prozent mit mindestens einem Standort der Berufsausübung, Steiermark, Stand 31.12.2025 (ausgewertete n = 25.927)")</f>
        <v>Tabelle 75: Angehörige der GuK-Berufe nach Altersgruppen in absoluten Zahlen und in Prozent mit mindestens einem Standort der Berufsausübung, Steiermark, Stand 31.12.2025 (ausgewertete n = 25.927)</v>
      </c>
    </row>
    <row r="81" spans="1:1" x14ac:dyDescent="0.25">
      <c r="A81" s="45" t="str">
        <f>HYPERLINK("#'76'!B2","Tabelle 76: Einsatzgebiet der angestellten Angehörigen der GuK-Berufe nach Setting in absoluten Zahlen und in Prozent mit mindestens einem Standort der Berufsausübung, Steiermark, Stand 31.12.2025 (ausgewertete n = 25.455, Mehrfachzuordnungen möglich)")</f>
        <v>Tabelle 76: Einsatzgebiet der angestellten Angehörigen der GuK-Berufe nach Setting in absoluten Zahlen und in Prozent mit mindestens einem Standort der Berufsausübung, Steiermark, Stand 31.12.2025 (ausgewertete n = 25.455, Mehrfachzuordnungen möglich)</v>
      </c>
    </row>
    <row r="82" spans="1:1" x14ac:dyDescent="0.25">
      <c r="A82" s="45" t="str">
        <f>HYPERLINK("#'77'!B2","Tabelle 77: MTD-Berufsangehörige nach Altersgruppen in absoluten Zahlen und in Prozent mit mindestens einem Standort der Berufsausübung, Steiermark, Stand 31.12.2025 (ausgewertete n = 5.260)")</f>
        <v>Tabelle 77: MTD-Berufsangehörige nach Altersgruppen in absoluten Zahlen und in Prozent mit mindestens einem Standort der Berufsausübung, Steiermark, Stand 31.12.2025 (ausgewertete n = 5.260)</v>
      </c>
    </row>
    <row r="83" spans="1:1" x14ac:dyDescent="0.25">
      <c r="A83" s="45" t="str">
        <f>HYPERLINK("#'78'!B2","Tabelle 78: Angehörige der GuK-Berufe nach Altersgruppen in absoluten Zahlen und in Prozent mit mindestens einem Standort der Berufsausübung, Tirol, Stand 31.12.2025 (ausgewertete n = 15.029)")</f>
        <v>Tabelle 78: Angehörige der GuK-Berufe nach Altersgruppen in absoluten Zahlen und in Prozent mit mindestens einem Standort der Berufsausübung, Tirol, Stand 31.12.2025 (ausgewertete n = 15.029)</v>
      </c>
    </row>
    <row r="84" spans="1:1" x14ac:dyDescent="0.25">
      <c r="A84" s="45" t="str">
        <f>HYPERLINK("#'79'!B2","Tabelle 79: Einsatzgebiet der angestellten Angehörigen der GuK-Berufe nach Setting in absoluten Zahlen und in Prozent mit mindestens einem Standort der Berufsausübung, Tirol, Stand 31.12.2025 (ausgewertete n = 14.808, Mehrfachzuordnungen möglich)")</f>
        <v>Tabelle 79: Einsatzgebiet der angestellten Angehörigen der GuK-Berufe nach Setting in absoluten Zahlen und in Prozent mit mindestens einem Standort der Berufsausübung, Tirol, Stand 31.12.2025 (ausgewertete n = 14.808, Mehrfachzuordnungen möglich)</v>
      </c>
    </row>
    <row r="85" spans="1:1" x14ac:dyDescent="0.25">
      <c r="A85" s="45" t="str">
        <f>HYPERLINK("#'80'!B2","Tabelle 80: MTD-Berufsangehörige nach Altersgruppen in absoluten Zahlen und in Prozent mit mindestens einem Standort der Berufsausübung, Tirol, Stand 31.12.2025 (ausgewertete n = 4.067)")</f>
        <v>Tabelle 80: MTD-Berufsangehörige nach Altersgruppen in absoluten Zahlen und in Prozent mit mindestens einem Standort der Berufsausübung, Tirol, Stand 31.12.2025 (ausgewertete n = 4.067)</v>
      </c>
    </row>
    <row r="86" spans="1:1" x14ac:dyDescent="0.25">
      <c r="A86" s="45" t="str">
        <f>HYPERLINK("#'81'!B2","Tabelle 81: Angehörige der GuK-Berufe nach Altersgruppen in absoluten Zahlen und in Prozent mit mindestens einem Standort der Berufsausübung, Vorarlberg, Stand 31.12.2025 (ausgewertete n = 6.375)")</f>
        <v>Tabelle 81: Angehörige der GuK-Berufe nach Altersgruppen in absoluten Zahlen und in Prozent mit mindestens einem Standort der Berufsausübung, Vorarlberg, Stand 31.12.2025 (ausgewertete n = 6.375)</v>
      </c>
    </row>
    <row r="87" spans="1:1" x14ac:dyDescent="0.25">
      <c r="A87" s="45" t="str">
        <f>HYPERLINK("#'82'!B2","Tabelle 82: Einsatzgebiet der angestellten Angehörigen der GuK-Berufe nach Setting in absoluten Zahlen und in Prozent mit mindestens einem Standort der Berufsausübung in Vorarlberg, Stand 31.12.2025 (ausgewertete n = 6.232, Mehrfachzuordnungen möglich)")</f>
        <v>Tabelle 82: Einsatzgebiet der angestellten Angehörigen der GuK-Berufe nach Setting in absoluten Zahlen und in Prozent mit mindestens einem Standort der Berufsausübung in Vorarlberg, Stand 31.12.2025 (ausgewertete n = 6.232, Mehrfachzuordnungen möglich)</v>
      </c>
    </row>
    <row r="88" spans="1:1" x14ac:dyDescent="0.25">
      <c r="A88" s="45" t="str">
        <f>HYPERLINK("#'83'!B2","Tabelle 83: MTD-Berufsangehörige nach Altersgruppen in absoluten Zahlen und in Prozent mit mindestens einem Standort der Berufsausübung, Vorarlberg, Stand 31.12.2025 (ausgewertete n = 1.454)")</f>
        <v>Tabelle 83: MTD-Berufsangehörige nach Altersgruppen in absoluten Zahlen und in Prozent mit mindestens einem Standort der Berufsausübung, Vorarlberg, Stand 31.12.2025 (ausgewertete n = 1.454)</v>
      </c>
    </row>
    <row r="89" spans="1:1" x14ac:dyDescent="0.25">
      <c r="A89" s="45" t="str">
        <f>HYPERLINK("#'84'!B2","Tabelle 84: Angehörige der GuK-Berufe nach Altersgruppen in absoluten Zahlen und in Prozent mit mindestens einem Standort der Berufsausübung, Wien, Stand 31.12.2025 (ausgewertete n = 28.334)")</f>
        <v>Tabelle 84: Angehörige der GuK-Berufe nach Altersgruppen in absoluten Zahlen und in Prozent mit mindestens einem Standort der Berufsausübung, Wien, Stand 31.12.2025 (ausgewertete n = 28.334)</v>
      </c>
    </row>
    <row r="90" spans="1:1" x14ac:dyDescent="0.25">
      <c r="A90" s="45" t="str">
        <f>HYPERLINK("#'85'!B2","Tabelle 85: Einsatzgebiet der angestellten Angehörigen der GuK-Berufe nach Setting in absoluten Zahlen und in Prozent mit mindestens einem Standort der Berufsausübung, Wien, Stand 31.12.2025 (ausgewertete n = 27.917, Mehrfachzuordnungen möglich)")</f>
        <v>Tabelle 85: Einsatzgebiet der angestellten Angehörigen der GuK-Berufe nach Setting in absoluten Zahlen und in Prozent mit mindestens einem Standort der Berufsausübung, Wien, Stand 31.12.2025 (ausgewertete n = 27.917, Mehrfachzuordnungen möglich)</v>
      </c>
    </row>
    <row r="91" spans="1:1" x14ac:dyDescent="0.25">
      <c r="A91" s="45" t="str">
        <f>HYPERLINK("#'86'!B2","Tabelle 86: MTD-Berufsangehörige nach Altersgruppen in absoluten Zahlen und in Prozent mit mindestens einem Standort der Berufsausübung, Wien, Stand 31.12.2025 (ausgewertete n = 8.380)")</f>
        <v>Tabelle 86: MTD-Berufsangehörige nach Altersgruppen in absoluten Zahlen und in Prozent mit mindestens einem Standort der Berufsausübung, Wien, Stand 31.12.2025 (ausgewertete n = 8.380)</v>
      </c>
    </row>
    <row r="92" spans="1:1" x14ac:dyDescent="0.25">
      <c r="A92" s="45" t="str">
        <f>HYPERLINK("#'87'!B2","Tabelle 87: Gegenüberstellung der Registrierungen gesamt zwischen 2019 und 2025 pro Beruf in absoluten Zahlen")</f>
        <v>Tabelle 87: Gegenüberstellung der Registrierungen gesamt zwischen 2019 und 2025 pro Beruf in absoluten Zahlen</v>
      </c>
    </row>
    <row r="93" spans="1:1" x14ac:dyDescent="0.25">
      <c r="A93" s="45" t="str">
        <f>HYPERLINK("#'88'!B2","Tabelle 88: Prozentuelles Wachstum der aktiven Registrierungen gesamt von 2019 bis 2025")</f>
        <v>Tabelle 88: Prozentuelles Wachstum der aktiven Registrierungen gesamt von 2019 bis 2025</v>
      </c>
    </row>
  </sheetData>
  <hyperlinks>
    <hyperlink ref="A3" location="'1'!A1" display="Tabelle 1: Zugriffe auf das öffentliche Gesundheitsberuferegister pro Jahr" xr:uid="{C4D80152-D92E-4BBC-AACF-86C0F3C11D63}"/>
    <hyperlink ref="A4" location="'2'!A1" display="'2'!A1" xr:uid="{B0EE45A5-701B-4F32-8BE5-A30F0A19DE76}"/>
    <hyperlink ref="A5" location="'3'!A1" display="'3'!A1" xr:uid="{70A23612-205E-444B-8C81-CF19E8F1C5C4}"/>
    <hyperlink ref="A6" location="'4'!A1" display="'4'!A1" xr:uid="{582B3CB1-536C-4654-ABA9-42B84E142AC8}"/>
    <hyperlink ref="A7" location="'5'!A1" display="'5'!A1" xr:uid="{1461512C-4D66-41D6-A53A-484685038CA7}"/>
    <hyperlink ref="A8" location="'8'!A1" display="'8'!A1" xr:uid="{CC29ED88-E53A-4B07-9028-FC077D37C320}"/>
    <hyperlink ref="A9" location="'9'!A1" display="'9'!A1" xr:uid="{1866570D-576C-47B6-BEA3-5A358AF4B9AA}"/>
    <hyperlink ref="A10" location="'10'!A1" display="'10'!A1" xr:uid="{9C6F7B47-B381-448F-823A-EC7DF562864A}"/>
    <hyperlink ref="A11" location="'11'!A1" display="'11'!A1" xr:uid="{8FFC8BC6-DA8E-4F4B-962F-8BE3863E5632}"/>
    <hyperlink ref="A12" location="'12'!A1" display="'12'!A1" xr:uid="{DB51C496-B38F-4626-B8DA-6E1588A9DA68}"/>
    <hyperlink ref="A13" location="'13'!A1" display="'13'!A1" xr:uid="{7EE3072E-B253-489B-BCD5-888D7B27E08E}"/>
    <hyperlink ref="A14" location="'14'!A1" display="'14'!A1" xr:uid="{6C34D4B9-9C85-4A3C-97FA-61C9F51E0C50}"/>
    <hyperlink ref="A15" location="'15'!A1" display="'15'!A1" xr:uid="{B597A368-BF3D-4770-9C33-2FA28F19BC78}"/>
    <hyperlink ref="A16" location="'16'!A1" display="'16'!A1" xr:uid="{D57935D4-37FA-47F5-9269-9DD1C65EC5BF}"/>
    <hyperlink ref="A17" location="'17'!A1" display="'17'!A1" xr:uid="{4E61E0FE-3C6A-4AA7-B5B6-A521306A2B99}"/>
    <hyperlink ref="A18" location="'18'!A1" display="'18'!A1" xr:uid="{3AFE4015-8598-4C4E-B89F-4CAE267513D1}"/>
    <hyperlink ref="A19" location="'21'!A1" display="'21'!A1" xr:uid="{4A19DADF-4DE9-45D1-A94B-45AC5526ADFC}"/>
    <hyperlink ref="A20" location="'22'!A1" display="'22'!A1" xr:uid="{D6AF4C4F-AFF0-4CA3-B76D-AE40CDDF2366}"/>
    <hyperlink ref="A21" location="'23'!A1" display="'23'!A1" xr:uid="{AED5EA91-0268-41F7-8A06-D3CD241099EB}"/>
    <hyperlink ref="A22" location="'24'!A1" display="'24'!A1" xr:uid="{BC21081D-A5BC-4414-87F0-EFEB54A8457D}"/>
    <hyperlink ref="A23" location="'25'!A1" display="'25'!A1" xr:uid="{8F572B3B-0067-400C-8419-BD8F0BAEF305}"/>
    <hyperlink ref="A24" location="'26'!A1" display="'26'!A1" xr:uid="{8A7EE47A-74A1-4594-8F75-758963C9C8FC}"/>
    <hyperlink ref="A25" location="'27'!A1" display="'27'!A1" xr:uid="{61BCAD84-AC2A-4992-9273-948FC0F03581}"/>
    <hyperlink ref="A26" location="'28'!A1" display="'28'!A1" xr:uid="{D78C614B-2BFD-4EB6-8496-C781BE7450D7}"/>
    <hyperlink ref="A27" location="'29'!A1" display="'29'!A1" xr:uid="{330B689C-15B3-4B0B-8242-005DA53A5C4D}"/>
    <hyperlink ref="A28" location="'30'!A1" display="'30'!A1" xr:uid="{7E68BECA-134A-4C73-A402-9015B314F389}"/>
    <hyperlink ref="A29" location="'31'!A1" display="'31'!A1" xr:uid="{F2F686D7-A1F8-4136-B8E5-73ABFAE5A82E}"/>
    <hyperlink ref="A30" location="'32'!A1" display="'32'!A1" xr:uid="{9FBC1F9F-6D24-4A7A-8534-ED13CD15959E}"/>
    <hyperlink ref="A31" location="'33'!A1" display="'33'!A1" xr:uid="{9334E201-0EE9-4DEC-B3C4-3BB568E2FD4A}"/>
    <hyperlink ref="A32" location="'34'!A1" display="'34'!A1" xr:uid="{82AA6EDC-4076-4A25-9BAE-E1EECAA5AB1E}"/>
  </hyperlink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BCD42-EC3E-4DF3-91FA-8AAE95B3836B}">
  <dimension ref="A2:G22"/>
  <sheetViews>
    <sheetView workbookViewId="0">
      <selection activeCell="D8" sqref="D8:E22"/>
    </sheetView>
  </sheetViews>
  <sheetFormatPr baseColWidth="10" defaultRowHeight="15" x14ac:dyDescent="0.25"/>
  <cols>
    <col min="2" max="2" width="33.28515625" customWidth="1"/>
    <col min="3" max="5" width="16.42578125" customWidth="1"/>
    <col min="6" max="6" width="14.5703125" customWidth="1"/>
  </cols>
  <sheetData>
    <row r="2" spans="1:7" ht="15" customHeight="1" x14ac:dyDescent="0.3">
      <c r="A2" s="1"/>
      <c r="B2" s="37" t="s">
        <v>646</v>
      </c>
      <c r="C2" s="66"/>
      <c r="D2" s="66"/>
      <c r="E2" s="66"/>
      <c r="F2" s="11"/>
      <c r="G2" s="11"/>
    </row>
    <row r="3" spans="1:7" x14ac:dyDescent="0.25">
      <c r="A3" s="1"/>
      <c r="B3" s="66"/>
      <c r="C3" s="66"/>
      <c r="D3" s="66"/>
      <c r="E3" s="66"/>
      <c r="F3" s="11"/>
      <c r="G3" s="11"/>
    </row>
    <row r="4" spans="1:7" x14ac:dyDescent="0.25">
      <c r="A4" s="1"/>
      <c r="B4" s="66"/>
      <c r="C4" s="66"/>
      <c r="D4" s="66"/>
      <c r="E4" s="66"/>
      <c r="F4" s="11"/>
      <c r="G4" s="11"/>
    </row>
    <row r="5" spans="1:7" x14ac:dyDescent="0.25">
      <c r="A5" s="1"/>
      <c r="B5" s="203" t="s">
        <v>32</v>
      </c>
      <c r="C5" s="203" t="s">
        <v>0</v>
      </c>
      <c r="D5" s="15" t="s">
        <v>134</v>
      </c>
      <c r="E5" s="15" t="s">
        <v>136</v>
      </c>
    </row>
    <row r="6" spans="1:7" ht="24" customHeight="1" thickBot="1" x14ac:dyDescent="0.3">
      <c r="B6" s="162"/>
      <c r="C6" s="162"/>
      <c r="D6" s="22" t="s">
        <v>135</v>
      </c>
      <c r="E6" s="22" t="s">
        <v>137</v>
      </c>
    </row>
    <row r="7" spans="1:7" ht="15.75" thickBot="1" x14ac:dyDescent="0.3">
      <c r="B7" s="201"/>
      <c r="C7" s="183"/>
      <c r="D7" s="19"/>
      <c r="E7" s="19" t="s">
        <v>138</v>
      </c>
    </row>
    <row r="8" spans="1:7" ht="15.75" thickBot="1" x14ac:dyDescent="0.3">
      <c r="B8" s="182" t="s">
        <v>733</v>
      </c>
      <c r="C8" s="17" t="s">
        <v>27</v>
      </c>
      <c r="D8" s="30" t="s">
        <v>326</v>
      </c>
      <c r="E8" s="30" t="s">
        <v>327</v>
      </c>
    </row>
    <row r="9" spans="1:7" ht="15.75" thickBot="1" x14ac:dyDescent="0.3">
      <c r="B9" s="182"/>
      <c r="C9" s="17" t="s">
        <v>28</v>
      </c>
      <c r="D9" s="30" t="s">
        <v>328</v>
      </c>
      <c r="E9" s="30" t="s">
        <v>329</v>
      </c>
    </row>
    <row r="10" spans="1:7" ht="15.75" thickBot="1" x14ac:dyDescent="0.3">
      <c r="B10" s="182"/>
      <c r="C10" s="17" t="s">
        <v>29</v>
      </c>
      <c r="D10" s="30" t="s">
        <v>330</v>
      </c>
      <c r="E10" s="30" t="s">
        <v>331</v>
      </c>
    </row>
    <row r="11" spans="1:7" ht="15.75" thickBot="1" x14ac:dyDescent="0.3">
      <c r="B11" s="182" t="s">
        <v>129</v>
      </c>
      <c r="C11" s="17" t="s">
        <v>27</v>
      </c>
      <c r="D11" s="30" t="s">
        <v>332</v>
      </c>
      <c r="E11" s="30" t="s">
        <v>333</v>
      </c>
    </row>
    <row r="12" spans="1:7" ht="15.75" thickBot="1" x14ac:dyDescent="0.3">
      <c r="B12" s="182"/>
      <c r="C12" s="17" t="s">
        <v>28</v>
      </c>
      <c r="D12" s="30" t="s">
        <v>334</v>
      </c>
      <c r="E12" s="30" t="s">
        <v>335</v>
      </c>
    </row>
    <row r="13" spans="1:7" ht="15.75" thickBot="1" x14ac:dyDescent="0.3">
      <c r="B13" s="182"/>
      <c r="C13" s="17" t="s">
        <v>29</v>
      </c>
      <c r="D13" s="30" t="s">
        <v>336</v>
      </c>
      <c r="E13" s="30" t="s">
        <v>337</v>
      </c>
    </row>
    <row r="14" spans="1:7" ht="29.25" customHeight="1" thickBot="1" x14ac:dyDescent="0.3">
      <c r="B14" s="180" t="s">
        <v>1941</v>
      </c>
      <c r="C14" s="17" t="s">
        <v>27</v>
      </c>
      <c r="D14" s="30" t="s">
        <v>326</v>
      </c>
      <c r="E14" s="30" t="s">
        <v>327</v>
      </c>
    </row>
    <row r="15" spans="1:7" ht="15.75" thickBot="1" x14ac:dyDescent="0.3">
      <c r="B15" s="202"/>
      <c r="C15" s="17" t="s">
        <v>28</v>
      </c>
      <c r="D15" s="30" t="s">
        <v>338</v>
      </c>
      <c r="E15" s="30" t="s">
        <v>339</v>
      </c>
    </row>
    <row r="16" spans="1:7" ht="15.75" thickBot="1" x14ac:dyDescent="0.3">
      <c r="B16" s="181"/>
      <c r="C16" s="17" t="s">
        <v>29</v>
      </c>
      <c r="D16" s="30" t="s">
        <v>340</v>
      </c>
      <c r="E16" s="30" t="s">
        <v>341</v>
      </c>
    </row>
    <row r="17" spans="2:5" ht="15.75" thickBot="1" x14ac:dyDescent="0.3">
      <c r="B17" s="182" t="s">
        <v>130</v>
      </c>
      <c r="C17" s="17" t="s">
        <v>27</v>
      </c>
      <c r="D17" s="30" t="s">
        <v>342</v>
      </c>
      <c r="E17" s="30" t="s">
        <v>343</v>
      </c>
    </row>
    <row r="18" spans="2:5" ht="15.75" thickBot="1" x14ac:dyDescent="0.3">
      <c r="B18" s="182"/>
      <c r="C18" s="17" t="s">
        <v>28</v>
      </c>
      <c r="D18" s="30" t="s">
        <v>344</v>
      </c>
      <c r="E18" s="30" t="s">
        <v>345</v>
      </c>
    </row>
    <row r="19" spans="2:5" ht="15.75" thickBot="1" x14ac:dyDescent="0.3">
      <c r="B19" s="182"/>
      <c r="C19" s="17" t="s">
        <v>29</v>
      </c>
      <c r="D19" s="30" t="s">
        <v>337</v>
      </c>
      <c r="E19" s="30" t="s">
        <v>336</v>
      </c>
    </row>
    <row r="20" spans="2:5" ht="15.75" thickBot="1" x14ac:dyDescent="0.3">
      <c r="B20" s="180" t="s">
        <v>1942</v>
      </c>
      <c r="C20" s="17" t="s">
        <v>27</v>
      </c>
      <c r="D20" s="30" t="s">
        <v>341</v>
      </c>
      <c r="E20" s="30" t="s">
        <v>340</v>
      </c>
    </row>
    <row r="21" spans="2:5" ht="15.75" thickBot="1" x14ac:dyDescent="0.3">
      <c r="B21" s="202"/>
      <c r="C21" s="17" t="s">
        <v>28</v>
      </c>
      <c r="D21" s="30" t="s">
        <v>338</v>
      </c>
      <c r="E21" s="30" t="s">
        <v>339</v>
      </c>
    </row>
    <row r="22" spans="2:5" ht="15.75" thickBot="1" x14ac:dyDescent="0.3">
      <c r="B22" s="181"/>
      <c r="C22" s="17" t="s">
        <v>29</v>
      </c>
      <c r="D22" s="30" t="s">
        <v>346</v>
      </c>
      <c r="E22" s="30" t="s">
        <v>347</v>
      </c>
    </row>
  </sheetData>
  <mergeCells count="7">
    <mergeCell ref="B20:B22"/>
    <mergeCell ref="B11:B13"/>
    <mergeCell ref="B17:B19"/>
    <mergeCell ref="B5:B7"/>
    <mergeCell ref="C5:C7"/>
    <mergeCell ref="B8:B10"/>
    <mergeCell ref="B14:B16"/>
  </mergeCells>
  <pageMargins left="0.7" right="0.7" top="0.78740157499999996" bottom="0.78740157499999996"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A5913-1754-44F1-BA66-D115CB290C5F}">
  <dimension ref="A2:G13"/>
  <sheetViews>
    <sheetView workbookViewId="0">
      <selection activeCell="B14" sqref="B14:E14"/>
    </sheetView>
  </sheetViews>
  <sheetFormatPr baseColWidth="10" defaultRowHeight="15" x14ac:dyDescent="0.25"/>
  <cols>
    <col min="2" max="2" width="25.140625" customWidth="1"/>
    <col min="3" max="5" width="16.42578125" customWidth="1"/>
  </cols>
  <sheetData>
    <row r="2" spans="1:7" ht="15" customHeight="1" x14ac:dyDescent="0.3">
      <c r="A2" s="1"/>
      <c r="B2" s="37" t="s">
        <v>647</v>
      </c>
      <c r="C2" s="66"/>
      <c r="D2" s="66"/>
      <c r="E2" s="66"/>
      <c r="F2" s="11"/>
      <c r="G2" s="11"/>
    </row>
    <row r="3" spans="1:7" x14ac:dyDescent="0.25">
      <c r="A3" s="1"/>
      <c r="B3" s="66"/>
      <c r="C3" s="66"/>
      <c r="D3" s="66"/>
      <c r="E3" s="66"/>
      <c r="F3" s="11"/>
      <c r="G3" s="11"/>
    </row>
    <row r="4" spans="1:7" x14ac:dyDescent="0.25">
      <c r="A4" s="1"/>
      <c r="B4" s="66"/>
      <c r="C4" s="66"/>
      <c r="D4" s="66"/>
      <c r="E4" s="66"/>
      <c r="F4" s="11"/>
      <c r="G4" s="11"/>
    </row>
    <row r="5" spans="1:7" ht="16.5" x14ac:dyDescent="0.3">
      <c r="A5" s="1"/>
      <c r="B5" s="65"/>
      <c r="C5" s="65"/>
      <c r="D5" s="65"/>
      <c r="E5" s="16"/>
    </row>
    <row r="6" spans="1:7" ht="24" customHeight="1" thickBot="1" x14ac:dyDescent="0.3">
      <c r="B6" s="20" t="s">
        <v>38</v>
      </c>
      <c r="C6" s="20" t="s">
        <v>27</v>
      </c>
      <c r="D6" s="22" t="s">
        <v>28</v>
      </c>
      <c r="E6" s="22" t="s">
        <v>29</v>
      </c>
    </row>
    <row r="7" spans="1:7" ht="29.25" thickBot="1" x14ac:dyDescent="0.3">
      <c r="B7" s="23" t="s">
        <v>39</v>
      </c>
      <c r="C7" s="17">
        <v>74</v>
      </c>
      <c r="D7" s="19">
        <v>27</v>
      </c>
      <c r="E7" s="35">
        <v>1018</v>
      </c>
    </row>
    <row r="8" spans="1:7" ht="36" customHeight="1" thickBot="1" x14ac:dyDescent="0.3">
      <c r="B8" s="23" t="s">
        <v>40</v>
      </c>
      <c r="C8" s="17">
        <v>60</v>
      </c>
      <c r="D8" s="19">
        <v>11</v>
      </c>
      <c r="E8" s="35">
        <v>1448</v>
      </c>
    </row>
    <row r="9" spans="1:7" ht="36" customHeight="1" thickBot="1" x14ac:dyDescent="0.3">
      <c r="B9" s="23" t="s">
        <v>41</v>
      </c>
      <c r="C9" s="17">
        <v>36</v>
      </c>
      <c r="D9" s="19">
        <v>5</v>
      </c>
      <c r="E9" s="19">
        <v>898</v>
      </c>
    </row>
    <row r="10" spans="1:7" ht="29.25" thickBot="1" x14ac:dyDescent="0.3">
      <c r="B10" s="23" t="s">
        <v>42</v>
      </c>
      <c r="C10" s="17">
        <v>494</v>
      </c>
      <c r="D10" s="19">
        <v>202</v>
      </c>
      <c r="E10" s="35">
        <v>12437</v>
      </c>
    </row>
    <row r="11" spans="1:7" ht="36" customHeight="1" thickBot="1" x14ac:dyDescent="0.3">
      <c r="B11" s="23" t="s">
        <v>43</v>
      </c>
      <c r="C11" s="17">
        <v>77</v>
      </c>
      <c r="D11" s="19">
        <v>21</v>
      </c>
      <c r="E11" s="35">
        <v>2827</v>
      </c>
    </row>
    <row r="12" spans="1:7" ht="29.25" thickBot="1" x14ac:dyDescent="0.3">
      <c r="B12" s="23" t="s">
        <v>44</v>
      </c>
      <c r="C12" s="17">
        <v>721</v>
      </c>
      <c r="D12" s="19">
        <v>253</v>
      </c>
      <c r="E12" s="35">
        <v>17523</v>
      </c>
    </row>
    <row r="13" spans="1:7" ht="43.5" customHeight="1" thickBot="1" x14ac:dyDescent="0.3">
      <c r="B13" s="23" t="s">
        <v>1916</v>
      </c>
      <c r="C13" s="17">
        <v>741</v>
      </c>
      <c r="D13" s="19">
        <v>266</v>
      </c>
      <c r="E13" s="35">
        <v>18628</v>
      </c>
    </row>
  </sheetData>
  <pageMargins left="0.7" right="0.7" top="0.78740157499999996" bottom="0.78740157499999996"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74C5C-5E64-49E4-8041-F53605DC5F32}">
  <dimension ref="A2:G16"/>
  <sheetViews>
    <sheetView workbookViewId="0">
      <selection activeCell="C7" sqref="C7:F16"/>
    </sheetView>
  </sheetViews>
  <sheetFormatPr baseColWidth="10" defaultRowHeight="15" x14ac:dyDescent="0.25"/>
  <cols>
    <col min="2" max="2" width="18.28515625" customWidth="1"/>
    <col min="3" max="6" width="16.42578125" customWidth="1"/>
  </cols>
  <sheetData>
    <row r="2" spans="1:7" ht="15" customHeight="1" x14ac:dyDescent="0.3">
      <c r="A2" s="1"/>
      <c r="B2" s="37" t="s">
        <v>648</v>
      </c>
      <c r="C2" s="66"/>
      <c r="D2" s="66"/>
      <c r="E2" s="66"/>
      <c r="F2" s="66"/>
      <c r="G2" s="11"/>
    </row>
    <row r="3" spans="1:7" x14ac:dyDescent="0.25">
      <c r="A3" s="1"/>
      <c r="B3" s="66"/>
      <c r="C3" s="66"/>
      <c r="D3" s="66"/>
      <c r="E3" s="66"/>
      <c r="F3" s="66"/>
      <c r="G3" s="11"/>
    </row>
    <row r="4" spans="1:7" ht="16.5" x14ac:dyDescent="0.3">
      <c r="A4" s="1"/>
      <c r="B4" s="65"/>
      <c r="C4" s="65"/>
      <c r="D4" s="65"/>
      <c r="E4" s="65"/>
      <c r="F4" s="16"/>
    </row>
    <row r="5" spans="1:7" ht="16.5" x14ac:dyDescent="0.3">
      <c r="A5" s="1"/>
      <c r="B5" s="65"/>
      <c r="C5" s="65"/>
      <c r="D5" s="65"/>
      <c r="E5" s="65"/>
      <c r="F5" s="16"/>
    </row>
    <row r="6" spans="1:7" ht="24" customHeight="1" thickBot="1" x14ac:dyDescent="0.3">
      <c r="B6" s="20" t="s">
        <v>45</v>
      </c>
      <c r="C6" s="20" t="s">
        <v>139</v>
      </c>
      <c r="D6" s="21" t="s">
        <v>140</v>
      </c>
      <c r="E6" s="22" t="s">
        <v>141</v>
      </c>
      <c r="F6" s="22" t="s">
        <v>142</v>
      </c>
    </row>
    <row r="7" spans="1:7" ht="15.75" thickBot="1" x14ac:dyDescent="0.3">
      <c r="B7" s="23" t="s">
        <v>46</v>
      </c>
      <c r="C7" s="48" t="s">
        <v>348</v>
      </c>
      <c r="D7" s="50" t="s">
        <v>349</v>
      </c>
      <c r="E7" s="30" t="s">
        <v>350</v>
      </c>
      <c r="F7" s="30" t="s">
        <v>351</v>
      </c>
    </row>
    <row r="8" spans="1:7" ht="15.75" thickBot="1" x14ac:dyDescent="0.3">
      <c r="B8" s="23" t="s">
        <v>47</v>
      </c>
      <c r="C8" s="48" t="s">
        <v>352</v>
      </c>
      <c r="D8" s="50" t="s">
        <v>353</v>
      </c>
      <c r="E8" s="30" t="s">
        <v>354</v>
      </c>
      <c r="F8" s="30" t="s">
        <v>352</v>
      </c>
    </row>
    <row r="9" spans="1:7" ht="15.75" thickBot="1" x14ac:dyDescent="0.3">
      <c r="B9" s="23" t="s">
        <v>48</v>
      </c>
      <c r="C9" s="48" t="s">
        <v>350</v>
      </c>
      <c r="D9" s="50" t="s">
        <v>334</v>
      </c>
      <c r="E9" s="30" t="s">
        <v>355</v>
      </c>
      <c r="F9" s="30" t="s">
        <v>356</v>
      </c>
    </row>
    <row r="10" spans="1:7" ht="15.75" thickBot="1" x14ac:dyDescent="0.3">
      <c r="B10" s="23" t="s">
        <v>49</v>
      </c>
      <c r="C10" s="48" t="s">
        <v>356</v>
      </c>
      <c r="D10" s="50" t="s">
        <v>332</v>
      </c>
      <c r="E10" s="30" t="s">
        <v>355</v>
      </c>
      <c r="F10" s="30" t="s">
        <v>356</v>
      </c>
    </row>
    <row r="11" spans="1:7" ht="15.75" thickBot="1" x14ac:dyDescent="0.3">
      <c r="B11" s="23" t="s">
        <v>50</v>
      </c>
      <c r="C11" s="48" t="s">
        <v>351</v>
      </c>
      <c r="D11" s="50" t="s">
        <v>357</v>
      </c>
      <c r="E11" s="30" t="s">
        <v>358</v>
      </c>
      <c r="F11" s="30" t="s">
        <v>359</v>
      </c>
    </row>
    <row r="12" spans="1:7" ht="15.75" thickBot="1" x14ac:dyDescent="0.3">
      <c r="B12" s="23" t="s">
        <v>51</v>
      </c>
      <c r="C12" s="48" t="s">
        <v>360</v>
      </c>
      <c r="D12" s="50" t="s">
        <v>361</v>
      </c>
      <c r="E12" s="30" t="s">
        <v>362</v>
      </c>
      <c r="F12" s="30" t="s">
        <v>334</v>
      </c>
    </row>
    <row r="13" spans="1:7" ht="15.75" thickBot="1" x14ac:dyDescent="0.3">
      <c r="B13" s="23" t="s">
        <v>52</v>
      </c>
      <c r="C13" s="48" t="s">
        <v>362</v>
      </c>
      <c r="D13" s="50" t="s">
        <v>363</v>
      </c>
      <c r="E13" s="30" t="s">
        <v>352</v>
      </c>
      <c r="F13" s="30" t="s">
        <v>362</v>
      </c>
    </row>
    <row r="14" spans="1:7" ht="15.75" thickBot="1" x14ac:dyDescent="0.3">
      <c r="B14" s="23" t="s">
        <v>53</v>
      </c>
      <c r="C14" s="48" t="s">
        <v>364</v>
      </c>
      <c r="D14" s="50" t="s">
        <v>361</v>
      </c>
      <c r="E14" s="30" t="s">
        <v>360</v>
      </c>
      <c r="F14" s="30" t="s">
        <v>351</v>
      </c>
    </row>
    <row r="15" spans="1:7" ht="15.75" thickBot="1" x14ac:dyDescent="0.3">
      <c r="B15" s="23" t="s">
        <v>54</v>
      </c>
      <c r="C15" s="48" t="s">
        <v>344</v>
      </c>
      <c r="D15" s="50" t="s">
        <v>330</v>
      </c>
      <c r="E15" s="30" t="s">
        <v>359</v>
      </c>
      <c r="F15" s="30" t="s">
        <v>357</v>
      </c>
    </row>
    <row r="16" spans="1:7" ht="15.75" thickBot="1" x14ac:dyDescent="0.3">
      <c r="B16" s="23" t="s">
        <v>55</v>
      </c>
      <c r="C16" s="48" t="s">
        <v>364</v>
      </c>
      <c r="D16" s="50" t="s">
        <v>365</v>
      </c>
      <c r="E16" s="30" t="s">
        <v>352</v>
      </c>
      <c r="F16" s="30" t="s">
        <v>334</v>
      </c>
    </row>
  </sheetData>
  <pageMargins left="0.7" right="0.7" top="0.78740157499999996" bottom="0.78740157499999996"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C0B2A-89C6-45C3-8E6F-FCC16BA4B467}">
  <dimension ref="B2:G18"/>
  <sheetViews>
    <sheetView workbookViewId="0">
      <selection activeCell="D9" sqref="D9:D18"/>
    </sheetView>
  </sheetViews>
  <sheetFormatPr baseColWidth="10" defaultRowHeight="15" x14ac:dyDescent="0.25"/>
  <cols>
    <col min="2" max="2" width="25.140625" customWidth="1"/>
    <col min="3" max="4" width="17.140625" customWidth="1"/>
  </cols>
  <sheetData>
    <row r="2" spans="2:7" ht="15" customHeight="1" x14ac:dyDescent="0.3">
      <c r="B2" s="37" t="s">
        <v>649</v>
      </c>
      <c r="C2" s="66"/>
      <c r="D2" s="66"/>
      <c r="E2" s="11"/>
      <c r="F2" s="11"/>
      <c r="G2" s="11"/>
    </row>
    <row r="3" spans="2:7" x14ac:dyDescent="0.25">
      <c r="B3" s="66"/>
      <c r="C3" s="66"/>
      <c r="D3" s="66"/>
      <c r="E3" s="11"/>
      <c r="F3" s="11"/>
      <c r="G3" s="11"/>
    </row>
    <row r="4" spans="2:7" ht="16.5" x14ac:dyDescent="0.3">
      <c r="B4" s="16"/>
      <c r="C4" s="16"/>
      <c r="D4" s="16"/>
    </row>
    <row r="5" spans="2:7" ht="16.5" x14ac:dyDescent="0.3">
      <c r="B5" s="16"/>
      <c r="C5" s="16"/>
      <c r="D5" s="16"/>
    </row>
    <row r="6" spans="2:7" ht="24" customHeight="1" thickBot="1" x14ac:dyDescent="0.3">
      <c r="B6" s="162" t="s">
        <v>56</v>
      </c>
      <c r="C6" s="145" t="s">
        <v>146</v>
      </c>
      <c r="D6" s="160" t="s">
        <v>147</v>
      </c>
    </row>
    <row r="7" spans="2:7" ht="15.75" thickBot="1" x14ac:dyDescent="0.3">
      <c r="B7" s="201"/>
      <c r="C7" s="204"/>
      <c r="D7" s="185"/>
    </row>
    <row r="8" spans="2:7" ht="15.75" thickBot="1" x14ac:dyDescent="0.3">
      <c r="B8" s="201"/>
      <c r="C8" s="204"/>
      <c r="D8" s="185"/>
    </row>
    <row r="9" spans="2:7" ht="15.75" thickBot="1" x14ac:dyDescent="0.3">
      <c r="B9" s="23" t="s">
        <v>59</v>
      </c>
      <c r="C9" s="36">
        <v>8487</v>
      </c>
      <c r="D9" s="30" t="s">
        <v>366</v>
      </c>
    </row>
    <row r="10" spans="2:7" ht="36" customHeight="1" thickBot="1" x14ac:dyDescent="0.3">
      <c r="B10" s="23" t="s">
        <v>143</v>
      </c>
      <c r="C10" s="36">
        <v>5012</v>
      </c>
      <c r="D10" s="30" t="s">
        <v>367</v>
      </c>
    </row>
    <row r="11" spans="2:7" ht="29.25" thickBot="1" x14ac:dyDescent="0.3">
      <c r="B11" s="23" t="s">
        <v>144</v>
      </c>
      <c r="C11" s="36">
        <v>4996</v>
      </c>
      <c r="D11" s="30" t="s">
        <v>367</v>
      </c>
    </row>
    <row r="12" spans="2:7" ht="29.25" thickBot="1" x14ac:dyDescent="0.3">
      <c r="B12" s="23" t="s">
        <v>63</v>
      </c>
      <c r="C12" s="36">
        <v>3849</v>
      </c>
      <c r="D12" s="30" t="s">
        <v>368</v>
      </c>
    </row>
    <row r="13" spans="2:7" ht="15.75" thickBot="1" x14ac:dyDescent="0.3">
      <c r="B13" s="23" t="s">
        <v>58</v>
      </c>
      <c r="C13" s="36">
        <v>2823</v>
      </c>
      <c r="D13" s="30" t="s">
        <v>369</v>
      </c>
    </row>
    <row r="14" spans="2:7" ht="15.75" thickBot="1" x14ac:dyDescent="0.3">
      <c r="B14" s="23" t="s">
        <v>61</v>
      </c>
      <c r="C14" s="36">
        <v>2348</v>
      </c>
      <c r="D14" s="30" t="s">
        <v>369</v>
      </c>
    </row>
    <row r="15" spans="2:7" ht="15.75" thickBot="1" x14ac:dyDescent="0.3">
      <c r="B15" s="23" t="s">
        <v>57</v>
      </c>
      <c r="C15" s="36">
        <v>1499</v>
      </c>
      <c r="D15" s="30" t="s">
        <v>370</v>
      </c>
    </row>
    <row r="16" spans="2:7" ht="29.25" thickBot="1" x14ac:dyDescent="0.3">
      <c r="B16" s="23" t="s">
        <v>62</v>
      </c>
      <c r="C16" s="36">
        <v>1132</v>
      </c>
      <c r="D16" s="30" t="s">
        <v>371</v>
      </c>
    </row>
    <row r="17" spans="2:4" ht="15.75" thickBot="1" x14ac:dyDescent="0.3">
      <c r="B17" s="23" t="s">
        <v>60</v>
      </c>
      <c r="C17" s="29">
        <v>768</v>
      </c>
      <c r="D17" s="30" t="s">
        <v>371</v>
      </c>
    </row>
    <row r="18" spans="2:4" ht="15.75" thickBot="1" x14ac:dyDescent="0.3">
      <c r="B18" s="23" t="s">
        <v>145</v>
      </c>
      <c r="C18" s="29">
        <v>516</v>
      </c>
      <c r="D18" s="30" t="s">
        <v>371</v>
      </c>
    </row>
  </sheetData>
  <mergeCells count="3">
    <mergeCell ref="B6:B8"/>
    <mergeCell ref="C6:C8"/>
    <mergeCell ref="D6:D8"/>
  </mergeCells>
  <pageMargins left="0.7" right="0.7" top="0.78740157499999996" bottom="0.78740157499999996"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C0C90-6D9C-489A-9532-546E8A651E48}">
  <dimension ref="A2:G12"/>
  <sheetViews>
    <sheetView workbookViewId="0">
      <selection activeCell="C7" sqref="C7:E12"/>
    </sheetView>
  </sheetViews>
  <sheetFormatPr baseColWidth="10" defaultRowHeight="15" x14ac:dyDescent="0.25"/>
  <cols>
    <col min="2" max="2" width="25.140625" customWidth="1"/>
    <col min="3" max="5" width="16.42578125" customWidth="1"/>
    <col min="6" max="6" width="14.28515625" customWidth="1"/>
    <col min="7" max="7" width="12.42578125" customWidth="1"/>
  </cols>
  <sheetData>
    <row r="2" spans="1:7" ht="15" customHeight="1" x14ac:dyDescent="0.3">
      <c r="A2" s="1"/>
      <c r="B2" s="37" t="s">
        <v>650</v>
      </c>
      <c r="C2" s="66"/>
      <c r="D2" s="66"/>
      <c r="E2" s="66"/>
      <c r="F2" s="11"/>
      <c r="G2" s="11"/>
    </row>
    <row r="3" spans="1:7" x14ac:dyDescent="0.25">
      <c r="A3" s="1"/>
      <c r="B3" s="66"/>
      <c r="C3" s="66"/>
      <c r="D3" s="66"/>
      <c r="E3" s="66"/>
      <c r="F3" s="11"/>
      <c r="G3" s="11"/>
    </row>
    <row r="4" spans="1:7" ht="16.5" x14ac:dyDescent="0.3">
      <c r="A4" s="1"/>
      <c r="B4" s="65"/>
      <c r="C4" s="65"/>
      <c r="D4" s="65"/>
      <c r="E4" s="16"/>
    </row>
    <row r="5" spans="1:7" ht="16.5" x14ac:dyDescent="0.3">
      <c r="A5" s="1"/>
      <c r="B5" s="65"/>
      <c r="C5" s="65"/>
      <c r="D5" s="65"/>
      <c r="E5" s="16"/>
    </row>
    <row r="6" spans="1:7" ht="24" customHeight="1" thickBot="1" x14ac:dyDescent="0.3">
      <c r="B6" s="20" t="s">
        <v>30</v>
      </c>
      <c r="C6" s="20" t="s">
        <v>27</v>
      </c>
      <c r="D6" s="22" t="s">
        <v>28</v>
      </c>
      <c r="E6" s="22" t="s">
        <v>29</v>
      </c>
    </row>
    <row r="7" spans="1:7" ht="15.75" thickBot="1" x14ac:dyDescent="0.3">
      <c r="B7" s="23" t="s">
        <v>148</v>
      </c>
      <c r="C7" s="48" t="s">
        <v>372</v>
      </c>
      <c r="D7" s="30" t="s">
        <v>373</v>
      </c>
      <c r="E7" s="30" t="s">
        <v>374</v>
      </c>
    </row>
    <row r="8" spans="1:7" ht="15.75" thickBot="1" x14ac:dyDescent="0.3">
      <c r="B8" s="23" t="s">
        <v>149</v>
      </c>
      <c r="C8" s="48" t="s">
        <v>375</v>
      </c>
      <c r="D8" s="30" t="s">
        <v>376</v>
      </c>
      <c r="E8" s="30" t="s">
        <v>377</v>
      </c>
    </row>
    <row r="9" spans="1:7" ht="15.75" thickBot="1" x14ac:dyDescent="0.3">
      <c r="B9" s="23" t="s">
        <v>122</v>
      </c>
      <c r="C9" s="48" t="s">
        <v>378</v>
      </c>
      <c r="D9" s="30" t="s">
        <v>379</v>
      </c>
      <c r="E9" s="30" t="s">
        <v>380</v>
      </c>
    </row>
    <row r="10" spans="1:7" ht="15.75" thickBot="1" x14ac:dyDescent="0.3">
      <c r="B10" s="23" t="s">
        <v>123</v>
      </c>
      <c r="C10" s="48" t="s">
        <v>381</v>
      </c>
      <c r="D10" s="30" t="s">
        <v>382</v>
      </c>
      <c r="E10" s="30" t="s">
        <v>383</v>
      </c>
    </row>
    <row r="11" spans="1:7" ht="15.75" thickBot="1" x14ac:dyDescent="0.3">
      <c r="B11" s="23" t="s">
        <v>124</v>
      </c>
      <c r="C11" s="48" t="s">
        <v>384</v>
      </c>
      <c r="D11" s="30" t="s">
        <v>385</v>
      </c>
      <c r="E11" s="30" t="s">
        <v>386</v>
      </c>
    </row>
    <row r="12" spans="1:7" ht="15.75" thickBot="1" x14ac:dyDescent="0.3">
      <c r="B12" s="23" t="s">
        <v>64</v>
      </c>
      <c r="C12" s="48" t="s">
        <v>387</v>
      </c>
      <c r="D12" s="30" t="s">
        <v>388</v>
      </c>
      <c r="E12" s="30" t="s">
        <v>389</v>
      </c>
    </row>
  </sheetData>
  <pageMargins left="0.7" right="0.7" top="0.78740157499999996" bottom="0.78740157499999996"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F7757-51EA-48EB-A949-CF68AD9032A3}">
  <dimension ref="B2:K9"/>
  <sheetViews>
    <sheetView workbookViewId="0">
      <selection activeCell="B2" sqref="B2"/>
    </sheetView>
  </sheetViews>
  <sheetFormatPr baseColWidth="10" defaultRowHeight="15" x14ac:dyDescent="0.25"/>
  <cols>
    <col min="2" max="2" width="18.28515625" customWidth="1"/>
    <col min="3" max="11" width="13.7109375" customWidth="1"/>
  </cols>
  <sheetData>
    <row r="2" spans="2:11" ht="15" customHeight="1" x14ac:dyDescent="0.3">
      <c r="B2" s="37" t="s">
        <v>651</v>
      </c>
      <c r="C2" s="66"/>
      <c r="D2" s="66"/>
      <c r="E2" s="66"/>
      <c r="F2" s="66"/>
      <c r="G2" s="66"/>
      <c r="H2" s="16"/>
      <c r="I2" s="16"/>
      <c r="J2" s="16"/>
      <c r="K2" s="16"/>
    </row>
    <row r="3" spans="2:11" ht="16.5" x14ac:dyDescent="0.3">
      <c r="B3" s="66"/>
      <c r="C3" s="66"/>
      <c r="D3" s="66"/>
      <c r="E3" s="66"/>
      <c r="F3" s="66"/>
      <c r="G3" s="66"/>
      <c r="H3" s="16"/>
      <c r="I3" s="16"/>
      <c r="J3" s="16"/>
      <c r="K3" s="16"/>
    </row>
    <row r="4" spans="2:11" ht="16.5" x14ac:dyDescent="0.3">
      <c r="B4" s="16"/>
      <c r="C4" s="16"/>
      <c r="D4" s="16"/>
      <c r="E4" s="16"/>
      <c r="F4" s="16"/>
      <c r="G4" s="16"/>
      <c r="H4" s="16"/>
      <c r="I4" s="16"/>
      <c r="J4" s="16"/>
      <c r="K4" s="16"/>
    </row>
    <row r="5" spans="2:11" ht="16.5" x14ac:dyDescent="0.3">
      <c r="B5" s="16"/>
      <c r="C5" s="16"/>
      <c r="D5" s="16"/>
      <c r="E5" s="16"/>
      <c r="F5" s="16"/>
      <c r="G5" s="16"/>
      <c r="H5" s="16"/>
      <c r="I5" s="16"/>
      <c r="J5" s="16"/>
      <c r="K5" s="16"/>
    </row>
    <row r="6" spans="2:11" ht="36" customHeight="1" thickBot="1" x14ac:dyDescent="0.3">
      <c r="B6" s="20" t="s">
        <v>23</v>
      </c>
      <c r="C6" s="20" t="s">
        <v>65</v>
      </c>
      <c r="D6" s="21" t="s">
        <v>66</v>
      </c>
      <c r="E6" s="21" t="s">
        <v>67</v>
      </c>
      <c r="F6" s="21" t="s">
        <v>68</v>
      </c>
      <c r="G6" s="21" t="s">
        <v>69</v>
      </c>
      <c r="H6" s="21" t="s">
        <v>70</v>
      </c>
      <c r="I6" s="21" t="s">
        <v>52</v>
      </c>
      <c r="J6" s="22" t="s">
        <v>71</v>
      </c>
      <c r="K6" s="22" t="s">
        <v>54</v>
      </c>
    </row>
    <row r="7" spans="2:11" ht="15.75" thickBot="1" x14ac:dyDescent="0.3">
      <c r="B7" s="23" t="s">
        <v>27</v>
      </c>
      <c r="C7" s="17">
        <v>103</v>
      </c>
      <c r="D7" s="18">
        <v>90</v>
      </c>
      <c r="E7" s="18">
        <v>99</v>
      </c>
      <c r="F7" s="18">
        <v>87</v>
      </c>
      <c r="G7" s="18">
        <v>82</v>
      </c>
      <c r="H7" s="18">
        <v>88</v>
      </c>
      <c r="I7" s="18">
        <v>83</v>
      </c>
      <c r="J7" s="19">
        <v>97</v>
      </c>
      <c r="K7" s="19">
        <v>101</v>
      </c>
    </row>
    <row r="8" spans="2:11" ht="15.75" thickBot="1" x14ac:dyDescent="0.3">
      <c r="B8" s="23" t="s">
        <v>28</v>
      </c>
      <c r="C8" s="38">
        <v>1671</v>
      </c>
      <c r="D8" s="39">
        <v>1636</v>
      </c>
      <c r="E8" s="39">
        <v>1976</v>
      </c>
      <c r="F8" s="39">
        <v>1338</v>
      </c>
      <c r="G8" s="18">
        <v>680</v>
      </c>
      <c r="H8" s="39">
        <v>1429</v>
      </c>
      <c r="I8" s="39">
        <v>1164</v>
      </c>
      <c r="J8" s="35">
        <v>1578</v>
      </c>
      <c r="K8" s="35">
        <v>1441</v>
      </c>
    </row>
    <row r="9" spans="2:11" ht="15.75" thickBot="1" x14ac:dyDescent="0.3">
      <c r="B9" s="23" t="s">
        <v>29</v>
      </c>
      <c r="C9" s="17">
        <v>212</v>
      </c>
      <c r="D9" s="18">
        <v>144</v>
      </c>
      <c r="E9" s="18">
        <v>254</v>
      </c>
      <c r="F9" s="18">
        <v>157</v>
      </c>
      <c r="G9" s="18">
        <v>208</v>
      </c>
      <c r="H9" s="18">
        <v>120</v>
      </c>
      <c r="I9" s="18">
        <v>158</v>
      </c>
      <c r="J9" s="19">
        <v>225</v>
      </c>
      <c r="K9" s="19">
        <v>305</v>
      </c>
    </row>
  </sheetData>
  <pageMargins left="0.7" right="0.7" top="0.78740157499999996" bottom="0.78740157499999996"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AD417-039A-4900-8868-0F900C7B29FF}">
  <dimension ref="B2:H20"/>
  <sheetViews>
    <sheetView workbookViewId="0">
      <selection activeCell="F7" sqref="F7:H15"/>
    </sheetView>
  </sheetViews>
  <sheetFormatPr baseColWidth="10" defaultRowHeight="15" x14ac:dyDescent="0.25"/>
  <cols>
    <col min="2" max="2" width="18.28515625" customWidth="1"/>
    <col min="3" max="8" width="14.42578125" customWidth="1"/>
  </cols>
  <sheetData>
    <row r="2" spans="2:8" ht="15" customHeight="1" x14ac:dyDescent="0.3">
      <c r="B2" s="37" t="s">
        <v>1915</v>
      </c>
      <c r="C2" s="66"/>
      <c r="D2" s="66"/>
      <c r="E2" s="66"/>
      <c r="F2" s="66"/>
      <c r="G2" s="66"/>
      <c r="H2" s="66"/>
    </row>
    <row r="3" spans="2:8" ht="16.5" x14ac:dyDescent="0.3">
      <c r="B3" s="16"/>
      <c r="C3" s="66"/>
      <c r="D3" s="66"/>
      <c r="E3" s="66"/>
      <c r="F3" s="66"/>
      <c r="G3" s="66"/>
      <c r="H3" s="66"/>
    </row>
    <row r="4" spans="2:8" ht="16.5" x14ac:dyDescent="0.3">
      <c r="B4" s="16"/>
      <c r="C4" s="66"/>
      <c r="D4" s="66"/>
      <c r="E4" s="66"/>
      <c r="F4" s="66"/>
      <c r="G4" s="66"/>
      <c r="H4" s="66"/>
    </row>
    <row r="5" spans="2:8" ht="16.5" x14ac:dyDescent="0.3">
      <c r="B5" s="67"/>
      <c r="C5" s="16"/>
      <c r="D5" s="16"/>
      <c r="E5" s="16"/>
      <c r="F5" s="16"/>
      <c r="G5" s="16"/>
      <c r="H5" s="16"/>
    </row>
    <row r="6" spans="2:8" ht="36" customHeight="1" thickBot="1" x14ac:dyDescent="0.3">
      <c r="B6" s="68"/>
      <c r="C6" s="20" t="s">
        <v>9</v>
      </c>
      <c r="D6" s="21" t="s">
        <v>72</v>
      </c>
      <c r="E6" s="21" t="s">
        <v>73</v>
      </c>
      <c r="F6" s="21" t="s">
        <v>187</v>
      </c>
      <c r="G6" s="22" t="s">
        <v>86</v>
      </c>
      <c r="H6" s="22" t="s">
        <v>87</v>
      </c>
    </row>
    <row r="7" spans="2:8" ht="15.75" thickBot="1" x14ac:dyDescent="0.3">
      <c r="B7" s="23" t="s">
        <v>74</v>
      </c>
      <c r="C7" s="38">
        <v>7209</v>
      </c>
      <c r="D7" s="39">
        <v>6639</v>
      </c>
      <c r="E7" s="18">
        <v>570</v>
      </c>
      <c r="F7" s="50" t="s">
        <v>390</v>
      </c>
      <c r="G7" s="30" t="s">
        <v>356</v>
      </c>
      <c r="H7" s="30" t="s">
        <v>391</v>
      </c>
    </row>
    <row r="8" spans="2:8" ht="15.75" thickBot="1" x14ac:dyDescent="0.3">
      <c r="B8" s="23" t="s">
        <v>75</v>
      </c>
      <c r="C8" s="38">
        <v>2160</v>
      </c>
      <c r="D8" s="39">
        <v>2068</v>
      </c>
      <c r="E8" s="18">
        <v>92</v>
      </c>
      <c r="F8" s="50" t="s">
        <v>390</v>
      </c>
      <c r="G8" s="30" t="s">
        <v>355</v>
      </c>
      <c r="H8" s="30" t="s">
        <v>367</v>
      </c>
    </row>
    <row r="9" spans="2:8" ht="15.75" thickBot="1" x14ac:dyDescent="0.3">
      <c r="B9" s="23" t="s">
        <v>76</v>
      </c>
      <c r="C9" s="38">
        <v>5153</v>
      </c>
      <c r="D9" s="39">
        <v>4829</v>
      </c>
      <c r="E9" s="18">
        <v>324</v>
      </c>
      <c r="F9" s="50" t="s">
        <v>390</v>
      </c>
      <c r="G9" s="30" t="s">
        <v>358</v>
      </c>
      <c r="H9" s="30" t="s">
        <v>392</v>
      </c>
    </row>
    <row r="10" spans="2:8" ht="15.75" thickBot="1" x14ac:dyDescent="0.3">
      <c r="B10" s="23" t="s">
        <v>77</v>
      </c>
      <c r="C10" s="38">
        <v>2548</v>
      </c>
      <c r="D10" s="39">
        <v>2443</v>
      </c>
      <c r="E10" s="18">
        <v>105</v>
      </c>
      <c r="F10" s="50" t="s">
        <v>390</v>
      </c>
      <c r="G10" s="30" t="s">
        <v>355</v>
      </c>
      <c r="H10" s="30" t="s">
        <v>367</v>
      </c>
    </row>
    <row r="11" spans="2:8" ht="15.75" thickBot="1" x14ac:dyDescent="0.3">
      <c r="B11" s="23" t="s">
        <v>78</v>
      </c>
      <c r="C11" s="17">
        <v>449</v>
      </c>
      <c r="D11" s="18">
        <v>433</v>
      </c>
      <c r="E11" s="18">
        <v>16</v>
      </c>
      <c r="F11" s="50" t="s">
        <v>390</v>
      </c>
      <c r="G11" s="30" t="s">
        <v>355</v>
      </c>
      <c r="H11" s="30" t="s">
        <v>367</v>
      </c>
    </row>
    <row r="12" spans="2:8" ht="15.75" thickBot="1" x14ac:dyDescent="0.3">
      <c r="B12" s="23" t="s">
        <v>79</v>
      </c>
      <c r="C12" s="38">
        <v>19870</v>
      </c>
      <c r="D12" s="39">
        <v>14388</v>
      </c>
      <c r="E12" s="39">
        <v>5482</v>
      </c>
      <c r="F12" s="50" t="s">
        <v>390</v>
      </c>
      <c r="G12" s="30" t="s">
        <v>330</v>
      </c>
      <c r="H12" s="30" t="s">
        <v>331</v>
      </c>
    </row>
    <row r="13" spans="2:8" ht="15.75" thickBot="1" x14ac:dyDescent="0.3">
      <c r="B13" s="23" t="s">
        <v>80</v>
      </c>
      <c r="C13" s="38">
        <v>6171</v>
      </c>
      <c r="D13" s="39">
        <v>4725</v>
      </c>
      <c r="E13" s="39">
        <v>1446</v>
      </c>
      <c r="F13" s="50" t="s">
        <v>390</v>
      </c>
      <c r="G13" s="30" t="s">
        <v>393</v>
      </c>
      <c r="H13" s="30" t="s">
        <v>394</v>
      </c>
    </row>
    <row r="14" spans="2:8" ht="29.25" thickBot="1" x14ac:dyDescent="0.3">
      <c r="B14" s="23" t="s">
        <v>1917</v>
      </c>
      <c r="C14" s="38">
        <v>43528</v>
      </c>
      <c r="D14" s="39">
        <v>35498</v>
      </c>
      <c r="E14" s="39">
        <v>8030</v>
      </c>
      <c r="F14" s="50" t="s">
        <v>390</v>
      </c>
      <c r="G14" s="30" t="s">
        <v>328</v>
      </c>
      <c r="H14" s="30" t="s">
        <v>329</v>
      </c>
    </row>
    <row r="15" spans="2:8" ht="29.25" thickBot="1" x14ac:dyDescent="0.3">
      <c r="B15" s="23" t="s">
        <v>1918</v>
      </c>
      <c r="C15" s="38">
        <v>43560</v>
      </c>
      <c r="D15" s="39">
        <v>35525</v>
      </c>
      <c r="E15" s="39">
        <v>8035</v>
      </c>
      <c r="F15" s="50" t="s">
        <v>390</v>
      </c>
      <c r="G15" s="30" t="s">
        <v>328</v>
      </c>
      <c r="H15" s="30" t="s">
        <v>329</v>
      </c>
    </row>
    <row r="19" spans="2:2" ht="36" customHeight="1" x14ac:dyDescent="0.25">
      <c r="B19" t="s">
        <v>150</v>
      </c>
    </row>
    <row r="20" spans="2:2" ht="36" customHeight="1" x14ac:dyDescent="0.25">
      <c r="B20" t="s">
        <v>151</v>
      </c>
    </row>
  </sheetData>
  <hyperlinks>
    <hyperlink ref="B19" location="_ftnref1" display="_ftnref1" xr:uid="{09155249-CD2A-4953-94A8-D34E397E58E6}"/>
    <hyperlink ref="B20" location="_ftnref2" display="_ftnref2" xr:uid="{9D5B50FF-E016-4E12-BE76-F56241B3E8B8}"/>
  </hyperlinks>
  <pageMargins left="0.7" right="0.7" top="0.78740157499999996" bottom="0.78740157499999996"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C0A68-E93B-4D0E-88EF-7CAA57EC64B7}">
  <dimension ref="B2:J17"/>
  <sheetViews>
    <sheetView workbookViewId="0">
      <selection activeCell="C7" sqref="C7:J17"/>
    </sheetView>
  </sheetViews>
  <sheetFormatPr baseColWidth="10" defaultRowHeight="15" x14ac:dyDescent="0.25"/>
  <cols>
    <col min="2" max="2" width="18.28515625" customWidth="1"/>
    <col min="3" max="9" width="13.7109375" customWidth="1"/>
  </cols>
  <sheetData>
    <row r="2" spans="2:10" ht="15" customHeight="1" x14ac:dyDescent="0.3">
      <c r="B2" s="37" t="s">
        <v>652</v>
      </c>
      <c r="C2" s="66"/>
      <c r="D2" s="66"/>
      <c r="E2" s="66"/>
      <c r="F2" s="66"/>
      <c r="G2" s="66"/>
      <c r="H2" s="16"/>
      <c r="I2" s="16"/>
    </row>
    <row r="3" spans="2:10" ht="16.5" x14ac:dyDescent="0.3">
      <c r="B3" s="66"/>
      <c r="C3" s="66"/>
      <c r="D3" s="66"/>
      <c r="E3" s="66"/>
      <c r="F3" s="66"/>
      <c r="G3" s="66"/>
      <c r="H3" s="16"/>
      <c r="I3" s="16"/>
    </row>
    <row r="4" spans="2:10" ht="16.5" x14ac:dyDescent="0.3">
      <c r="B4" s="16"/>
      <c r="C4" s="16"/>
      <c r="D4" s="16"/>
      <c r="E4" s="16"/>
      <c r="F4" s="65"/>
      <c r="G4" s="16"/>
      <c r="H4" s="16"/>
      <c r="I4" s="16"/>
    </row>
    <row r="5" spans="2:10" ht="16.5" x14ac:dyDescent="0.3">
      <c r="B5" s="16"/>
      <c r="C5" s="16"/>
      <c r="D5" s="16"/>
      <c r="E5" s="16"/>
      <c r="F5" s="65"/>
      <c r="G5" s="16"/>
      <c r="H5" s="16"/>
      <c r="I5" s="16"/>
    </row>
    <row r="6" spans="2:10" ht="36" customHeight="1" thickBot="1" x14ac:dyDescent="0.3">
      <c r="B6" s="20" t="s">
        <v>30</v>
      </c>
      <c r="C6" s="20" t="s">
        <v>74</v>
      </c>
      <c r="D6" s="21" t="s">
        <v>75</v>
      </c>
      <c r="E6" s="21" t="s">
        <v>76</v>
      </c>
      <c r="F6" s="21" t="s">
        <v>77</v>
      </c>
      <c r="G6" s="21" t="s">
        <v>81</v>
      </c>
      <c r="H6" s="22" t="s">
        <v>79</v>
      </c>
      <c r="I6" s="22" t="s">
        <v>80</v>
      </c>
      <c r="J6" s="85" t="s">
        <v>85</v>
      </c>
    </row>
    <row r="7" spans="2:10" ht="15.75" thickBot="1" x14ac:dyDescent="0.3">
      <c r="B7" s="23" t="s">
        <v>171</v>
      </c>
      <c r="C7" s="48" t="s">
        <v>395</v>
      </c>
      <c r="D7" s="50" t="s">
        <v>396</v>
      </c>
      <c r="E7" s="50" t="s">
        <v>397</v>
      </c>
      <c r="F7" s="50" t="s">
        <v>398</v>
      </c>
      <c r="G7" s="50" t="s">
        <v>399</v>
      </c>
      <c r="H7" s="30" t="s">
        <v>400</v>
      </c>
      <c r="I7" s="30" t="s">
        <v>401</v>
      </c>
      <c r="J7" s="130" t="s">
        <v>1943</v>
      </c>
    </row>
    <row r="8" spans="2:10" ht="15.75" thickBot="1" x14ac:dyDescent="0.3">
      <c r="B8" s="23" t="s">
        <v>172</v>
      </c>
      <c r="C8" s="48" t="s">
        <v>402</v>
      </c>
      <c r="D8" s="50" t="s">
        <v>403</v>
      </c>
      <c r="E8" s="50" t="s">
        <v>404</v>
      </c>
      <c r="F8" s="50" t="s">
        <v>405</v>
      </c>
      <c r="G8" s="50" t="s">
        <v>406</v>
      </c>
      <c r="H8" s="30" t="s">
        <v>407</v>
      </c>
      <c r="I8" s="30" t="s">
        <v>408</v>
      </c>
      <c r="J8" s="130" t="s">
        <v>1944</v>
      </c>
    </row>
    <row r="9" spans="2:10" ht="15.75" thickBot="1" x14ac:dyDescent="0.3">
      <c r="B9" s="23" t="s">
        <v>173</v>
      </c>
      <c r="C9" s="48" t="s">
        <v>409</v>
      </c>
      <c r="D9" s="50" t="s">
        <v>410</v>
      </c>
      <c r="E9" s="50" t="s">
        <v>411</v>
      </c>
      <c r="F9" s="50" t="s">
        <v>412</v>
      </c>
      <c r="G9" s="50" t="s">
        <v>413</v>
      </c>
      <c r="H9" s="30" t="s">
        <v>414</v>
      </c>
      <c r="I9" s="30" t="s">
        <v>415</v>
      </c>
      <c r="J9" s="130" t="s">
        <v>1945</v>
      </c>
    </row>
    <row r="10" spans="2:10" ht="15.75" thickBot="1" x14ac:dyDescent="0.3">
      <c r="B10" s="23" t="s">
        <v>174</v>
      </c>
      <c r="C10" s="48" t="s">
        <v>416</v>
      </c>
      <c r="D10" s="50" t="s">
        <v>417</v>
      </c>
      <c r="E10" s="50" t="s">
        <v>418</v>
      </c>
      <c r="F10" s="50" t="s">
        <v>419</v>
      </c>
      <c r="G10" s="50" t="s">
        <v>420</v>
      </c>
      <c r="H10" s="30" t="s">
        <v>421</v>
      </c>
      <c r="I10" s="30" t="s">
        <v>422</v>
      </c>
      <c r="J10" s="130" t="s">
        <v>1946</v>
      </c>
    </row>
    <row r="11" spans="2:10" ht="15.75" thickBot="1" x14ac:dyDescent="0.3">
      <c r="B11" s="23" t="s">
        <v>175</v>
      </c>
      <c r="C11" s="48" t="s">
        <v>423</v>
      </c>
      <c r="D11" s="50" t="s">
        <v>424</v>
      </c>
      <c r="E11" s="50" t="s">
        <v>425</v>
      </c>
      <c r="F11" s="50" t="s">
        <v>426</v>
      </c>
      <c r="G11" s="50" t="s">
        <v>427</v>
      </c>
      <c r="H11" s="30" t="s">
        <v>428</v>
      </c>
      <c r="I11" s="30" t="s">
        <v>429</v>
      </c>
      <c r="J11" s="130" t="s">
        <v>1947</v>
      </c>
    </row>
    <row r="12" spans="2:10" ht="15.75" thickBot="1" x14ac:dyDescent="0.3">
      <c r="B12" s="23" t="s">
        <v>176</v>
      </c>
      <c r="C12" s="48" t="s">
        <v>430</v>
      </c>
      <c r="D12" s="50" t="s">
        <v>431</v>
      </c>
      <c r="E12" s="50" t="s">
        <v>432</v>
      </c>
      <c r="F12" s="50" t="s">
        <v>433</v>
      </c>
      <c r="G12" s="50" t="s">
        <v>434</v>
      </c>
      <c r="H12" s="30" t="s">
        <v>435</v>
      </c>
      <c r="I12" s="30" t="s">
        <v>436</v>
      </c>
      <c r="J12" s="130" t="s">
        <v>1948</v>
      </c>
    </row>
    <row r="13" spans="2:10" ht="15.75" thickBot="1" x14ac:dyDescent="0.3">
      <c r="B13" s="23" t="s">
        <v>177</v>
      </c>
      <c r="C13" s="48" t="s">
        <v>437</v>
      </c>
      <c r="D13" s="50" t="s">
        <v>438</v>
      </c>
      <c r="E13" s="50" t="s">
        <v>439</v>
      </c>
      <c r="F13" s="50" t="s">
        <v>440</v>
      </c>
      <c r="G13" s="50" t="s">
        <v>441</v>
      </c>
      <c r="H13" s="30" t="s">
        <v>442</v>
      </c>
      <c r="I13" s="30" t="s">
        <v>443</v>
      </c>
      <c r="J13" s="130" t="s">
        <v>1949</v>
      </c>
    </row>
    <row r="14" spans="2:10" ht="15.75" thickBot="1" x14ac:dyDescent="0.3">
      <c r="B14" s="23" t="s">
        <v>178</v>
      </c>
      <c r="C14" s="48" t="s">
        <v>444</v>
      </c>
      <c r="D14" s="50" t="s">
        <v>445</v>
      </c>
      <c r="E14" s="50" t="s">
        <v>446</v>
      </c>
      <c r="F14" s="50" t="s">
        <v>447</v>
      </c>
      <c r="G14" s="50" t="s">
        <v>448</v>
      </c>
      <c r="H14" s="30" t="s">
        <v>449</v>
      </c>
      <c r="I14" s="30" t="s">
        <v>450</v>
      </c>
      <c r="J14" s="130" t="s">
        <v>1950</v>
      </c>
    </row>
    <row r="15" spans="2:10" ht="15.75" thickBot="1" x14ac:dyDescent="0.3">
      <c r="B15" s="23" t="s">
        <v>179</v>
      </c>
      <c r="C15" s="48" t="s">
        <v>451</v>
      </c>
      <c r="D15" s="50" t="s">
        <v>452</v>
      </c>
      <c r="E15" s="50" t="s">
        <v>453</v>
      </c>
      <c r="F15" s="50" t="s">
        <v>454</v>
      </c>
      <c r="G15" s="50" t="s">
        <v>455</v>
      </c>
      <c r="H15" s="30" t="s">
        <v>456</v>
      </c>
      <c r="I15" s="30" t="s">
        <v>457</v>
      </c>
      <c r="J15" s="130" t="s">
        <v>1951</v>
      </c>
    </row>
    <row r="16" spans="2:10" ht="15.75" thickBot="1" x14ac:dyDescent="0.3">
      <c r="B16" s="23" t="s">
        <v>180</v>
      </c>
      <c r="C16" s="48" t="s">
        <v>458</v>
      </c>
      <c r="D16" s="50" t="s">
        <v>459</v>
      </c>
      <c r="E16" s="50" t="s">
        <v>460</v>
      </c>
      <c r="F16" s="50" t="s">
        <v>461</v>
      </c>
      <c r="G16" s="50" t="s">
        <v>462</v>
      </c>
      <c r="H16" s="30" t="s">
        <v>463</v>
      </c>
      <c r="I16" s="30" t="s">
        <v>464</v>
      </c>
      <c r="J16" s="130" t="s">
        <v>1952</v>
      </c>
    </row>
    <row r="17" spans="2:10" ht="28.5" x14ac:dyDescent="0.25">
      <c r="B17" s="81" t="s">
        <v>9</v>
      </c>
      <c r="C17" s="131" t="s">
        <v>1954</v>
      </c>
      <c r="D17" s="131" t="s">
        <v>1955</v>
      </c>
      <c r="E17" s="131" t="s">
        <v>1956</v>
      </c>
      <c r="F17" s="131" t="s">
        <v>1957</v>
      </c>
      <c r="G17" s="131" t="s">
        <v>1958</v>
      </c>
      <c r="H17" s="131" t="s">
        <v>1959</v>
      </c>
      <c r="I17" s="132" t="s">
        <v>1960</v>
      </c>
      <c r="J17" s="133" t="s">
        <v>1953</v>
      </c>
    </row>
  </sheetData>
  <pageMargins left="0.7" right="0.7" top="0.78740157499999996" bottom="0.78740157499999996"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51155-BA68-4877-865E-6CFF182AA057}">
  <dimension ref="B2:L16"/>
  <sheetViews>
    <sheetView workbookViewId="0">
      <selection activeCell="J10" sqref="J10:J16"/>
    </sheetView>
  </sheetViews>
  <sheetFormatPr baseColWidth="10" defaultRowHeight="15" x14ac:dyDescent="0.25"/>
  <cols>
    <col min="2" max="2" width="18.28515625" customWidth="1"/>
    <col min="3" max="12" width="13.7109375" customWidth="1"/>
  </cols>
  <sheetData>
    <row r="2" spans="2:12" ht="15" customHeight="1" x14ac:dyDescent="0.3">
      <c r="B2" s="37" t="s">
        <v>653</v>
      </c>
      <c r="C2" s="66"/>
      <c r="D2" s="66"/>
      <c r="E2" s="66"/>
      <c r="F2" s="66"/>
      <c r="G2" s="66"/>
      <c r="H2" s="16"/>
      <c r="I2" s="16"/>
      <c r="J2" s="16"/>
      <c r="K2" s="16"/>
      <c r="L2" s="16"/>
    </row>
    <row r="3" spans="2:12" ht="16.5" x14ac:dyDescent="0.3">
      <c r="B3" s="66"/>
      <c r="C3" s="66"/>
      <c r="D3" s="66"/>
      <c r="E3" s="66"/>
      <c r="F3" s="66"/>
      <c r="G3" s="66"/>
      <c r="H3" s="16"/>
      <c r="I3" s="16"/>
      <c r="J3" s="16"/>
      <c r="K3" s="16"/>
      <c r="L3" s="16"/>
    </row>
    <row r="4" spans="2:12" ht="16.5" x14ac:dyDescent="0.3">
      <c r="B4" s="66"/>
      <c r="C4" s="66"/>
      <c r="D4" s="66"/>
      <c r="E4" s="66"/>
      <c r="F4" s="66"/>
      <c r="G4" s="66"/>
      <c r="H4" s="16"/>
      <c r="I4" s="16"/>
      <c r="J4" s="16"/>
      <c r="K4" s="16"/>
      <c r="L4" s="16"/>
    </row>
    <row r="5" spans="2:12" ht="16.5" x14ac:dyDescent="0.3">
      <c r="B5" s="66"/>
      <c r="C5" s="66"/>
      <c r="D5" s="66"/>
      <c r="E5" s="66"/>
      <c r="F5" s="66"/>
      <c r="G5" s="66"/>
      <c r="H5" s="16"/>
      <c r="I5" s="16"/>
      <c r="J5" s="16"/>
      <c r="K5" s="16"/>
      <c r="L5" s="16"/>
    </row>
    <row r="6" spans="2:12" ht="36" customHeight="1" thickBot="1" x14ac:dyDescent="0.3">
      <c r="B6" s="162" t="s">
        <v>0</v>
      </c>
      <c r="C6" s="162" t="s">
        <v>31</v>
      </c>
      <c r="D6" s="161"/>
      <c r="E6" s="161" t="s">
        <v>31</v>
      </c>
      <c r="F6" s="161"/>
      <c r="G6" s="161" t="s">
        <v>152</v>
      </c>
      <c r="H6" s="161"/>
      <c r="I6" s="161"/>
      <c r="J6" s="161"/>
      <c r="K6" s="160"/>
      <c r="L6" s="160"/>
    </row>
    <row r="7" spans="2:12" ht="15.75" thickBot="1" x14ac:dyDescent="0.3">
      <c r="B7" s="201"/>
      <c r="C7" s="211" t="s">
        <v>983</v>
      </c>
      <c r="D7" s="212"/>
      <c r="E7" s="205" t="s">
        <v>984</v>
      </c>
      <c r="F7" s="206"/>
      <c r="G7" s="205" t="s">
        <v>1961</v>
      </c>
      <c r="H7" s="206"/>
      <c r="I7" s="205" t="s">
        <v>1962</v>
      </c>
      <c r="J7" s="206"/>
      <c r="K7" s="205" t="s">
        <v>1963</v>
      </c>
      <c r="L7" s="209"/>
    </row>
    <row r="8" spans="2:12" ht="15.75" thickBot="1" x14ac:dyDescent="0.3">
      <c r="B8" s="201"/>
      <c r="C8" s="213"/>
      <c r="D8" s="214"/>
      <c r="E8" s="207"/>
      <c r="F8" s="208"/>
      <c r="G8" s="207"/>
      <c r="H8" s="208"/>
      <c r="I8" s="207"/>
      <c r="J8" s="208"/>
      <c r="K8" s="207"/>
      <c r="L8" s="210"/>
    </row>
    <row r="9" spans="2:12" ht="15.75" thickBot="1" x14ac:dyDescent="0.3">
      <c r="B9" s="201"/>
      <c r="C9" s="26">
        <v>2024</v>
      </c>
      <c r="D9" s="60">
        <v>2025</v>
      </c>
      <c r="E9" s="60">
        <v>2024</v>
      </c>
      <c r="F9" s="60">
        <v>2025</v>
      </c>
      <c r="G9" s="60">
        <v>2024</v>
      </c>
      <c r="H9" s="60">
        <v>2025</v>
      </c>
      <c r="I9" s="60">
        <v>2024</v>
      </c>
      <c r="J9" s="60">
        <v>2025</v>
      </c>
      <c r="K9" s="63">
        <v>2024</v>
      </c>
      <c r="L9" s="63">
        <v>2025</v>
      </c>
    </row>
    <row r="10" spans="2:12" ht="15.75" thickBot="1" x14ac:dyDescent="0.3">
      <c r="B10" s="23" t="s">
        <v>74</v>
      </c>
      <c r="C10" s="38">
        <v>4992</v>
      </c>
      <c r="D10" s="39">
        <v>5142</v>
      </c>
      <c r="E10" s="18">
        <v>76</v>
      </c>
      <c r="F10" s="18">
        <v>67</v>
      </c>
      <c r="G10" s="18">
        <v>807</v>
      </c>
      <c r="H10" s="18">
        <v>779</v>
      </c>
      <c r="I10" s="50" t="s">
        <v>465</v>
      </c>
      <c r="J10" s="50" t="s">
        <v>465</v>
      </c>
      <c r="K10" s="35">
        <v>1078</v>
      </c>
      <c r="L10" s="35">
        <v>1219</v>
      </c>
    </row>
    <row r="11" spans="2:12" ht="15.75" thickBot="1" x14ac:dyDescent="0.3">
      <c r="B11" s="23" t="s">
        <v>75</v>
      </c>
      <c r="C11" s="17">
        <v>791</v>
      </c>
      <c r="D11" s="18">
        <v>821</v>
      </c>
      <c r="E11" s="18">
        <v>273</v>
      </c>
      <c r="F11" s="18">
        <v>277</v>
      </c>
      <c r="G11" s="18">
        <v>555</v>
      </c>
      <c r="H11" s="18">
        <v>592</v>
      </c>
      <c r="I11" s="50">
        <v>28</v>
      </c>
      <c r="J11" s="50">
        <v>33</v>
      </c>
      <c r="K11" s="19">
        <v>400</v>
      </c>
      <c r="L11" s="19">
        <v>437</v>
      </c>
    </row>
    <row r="12" spans="2:12" ht="15.75" thickBot="1" x14ac:dyDescent="0.3">
      <c r="B12" s="23" t="s">
        <v>76</v>
      </c>
      <c r="C12" s="38">
        <v>1811</v>
      </c>
      <c r="D12" s="39">
        <v>1831</v>
      </c>
      <c r="E12" s="18">
        <v>1111</v>
      </c>
      <c r="F12" s="18">
        <v>1166</v>
      </c>
      <c r="G12" s="39">
        <v>1230</v>
      </c>
      <c r="H12" s="39">
        <v>1309</v>
      </c>
      <c r="I12" s="50">
        <v>70</v>
      </c>
      <c r="J12" s="50">
        <v>76</v>
      </c>
      <c r="K12" s="19">
        <v>688</v>
      </c>
      <c r="L12" s="19">
        <v>771</v>
      </c>
    </row>
    <row r="13" spans="2:12" ht="15.75" thickBot="1" x14ac:dyDescent="0.3">
      <c r="B13" s="23" t="s">
        <v>77</v>
      </c>
      <c r="C13" s="17">
        <v>692</v>
      </c>
      <c r="D13" s="18">
        <v>690</v>
      </c>
      <c r="E13" s="18">
        <v>882</v>
      </c>
      <c r="F13" s="18">
        <v>904</v>
      </c>
      <c r="G13" s="18">
        <v>554</v>
      </c>
      <c r="H13" s="18">
        <v>587</v>
      </c>
      <c r="I13" s="50">
        <v>73</v>
      </c>
      <c r="J13" s="50">
        <v>72</v>
      </c>
      <c r="K13" s="19">
        <v>267</v>
      </c>
      <c r="L13" s="19">
        <v>295</v>
      </c>
    </row>
    <row r="14" spans="2:12" ht="15.75" thickBot="1" x14ac:dyDescent="0.3">
      <c r="B14" s="23" t="s">
        <v>78</v>
      </c>
      <c r="C14" s="17">
        <v>328</v>
      </c>
      <c r="D14" s="18">
        <v>336</v>
      </c>
      <c r="E14" s="18">
        <v>7</v>
      </c>
      <c r="F14" s="18">
        <v>7</v>
      </c>
      <c r="G14" s="18">
        <v>21</v>
      </c>
      <c r="H14" s="18">
        <v>22</v>
      </c>
      <c r="I14" s="50" t="s">
        <v>465</v>
      </c>
      <c r="J14" s="50" t="s">
        <v>465</v>
      </c>
      <c r="K14" s="19">
        <v>83</v>
      </c>
      <c r="L14" s="19">
        <v>84</v>
      </c>
    </row>
    <row r="15" spans="2:12" ht="15.75" thickBot="1" x14ac:dyDescent="0.3">
      <c r="B15" s="23" t="s">
        <v>79</v>
      </c>
      <c r="C15" s="38">
        <v>4359</v>
      </c>
      <c r="D15" s="39">
        <v>4424</v>
      </c>
      <c r="E15" s="39">
        <v>8966</v>
      </c>
      <c r="F15" s="39">
        <v>9273</v>
      </c>
      <c r="G15" s="39">
        <v>3635</v>
      </c>
      <c r="H15" s="39">
        <v>3855</v>
      </c>
      <c r="I15" s="50">
        <v>313</v>
      </c>
      <c r="J15" s="50">
        <v>352</v>
      </c>
      <c r="K15" s="35">
        <v>1788</v>
      </c>
      <c r="L15" s="35">
        <v>1966</v>
      </c>
    </row>
    <row r="16" spans="2:12" ht="15.75" thickBot="1" x14ac:dyDescent="0.3">
      <c r="B16" s="23" t="s">
        <v>80</v>
      </c>
      <c r="C16" s="38">
        <v>4674</v>
      </c>
      <c r="D16" s="39">
        <v>4809</v>
      </c>
      <c r="E16" s="18">
        <v>22</v>
      </c>
      <c r="F16" s="18">
        <v>20</v>
      </c>
      <c r="G16" s="18">
        <v>327</v>
      </c>
      <c r="H16" s="18">
        <v>319</v>
      </c>
      <c r="I16" s="50" t="s">
        <v>465</v>
      </c>
      <c r="J16" s="50" t="s">
        <v>465</v>
      </c>
      <c r="K16" s="19">
        <v>930</v>
      </c>
      <c r="L16" s="35">
        <v>1023</v>
      </c>
    </row>
  </sheetData>
  <mergeCells count="10">
    <mergeCell ref="E7:F8"/>
    <mergeCell ref="G7:H8"/>
    <mergeCell ref="I7:J8"/>
    <mergeCell ref="K7:L8"/>
    <mergeCell ref="B6:B9"/>
    <mergeCell ref="C6:D6"/>
    <mergeCell ref="E6:F6"/>
    <mergeCell ref="G6:J6"/>
    <mergeCell ref="K6:L6"/>
    <mergeCell ref="C7:D8"/>
  </mergeCells>
  <pageMargins left="0.7" right="0.7" top="0.78740157499999996" bottom="0.78740157499999996"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CF034-4BC0-4E0C-8FDD-EF10168F86E3}">
  <dimension ref="B2:J18"/>
  <sheetViews>
    <sheetView workbookViewId="0">
      <selection activeCell="C7" sqref="C7:J17"/>
    </sheetView>
  </sheetViews>
  <sheetFormatPr baseColWidth="10" defaultRowHeight="15" x14ac:dyDescent="0.25"/>
  <cols>
    <col min="2" max="2" width="18.28515625" customWidth="1"/>
    <col min="3" max="9" width="13.7109375" customWidth="1"/>
  </cols>
  <sheetData>
    <row r="2" spans="2:10" ht="15" customHeight="1" x14ac:dyDescent="0.3">
      <c r="B2" s="37" t="s">
        <v>654</v>
      </c>
      <c r="C2" s="16"/>
      <c r="D2" s="16"/>
      <c r="E2" s="16"/>
      <c r="F2" s="16"/>
      <c r="G2" s="16"/>
      <c r="H2" s="16"/>
      <c r="I2" s="16"/>
    </row>
    <row r="3" spans="2:10" ht="16.5" x14ac:dyDescent="0.3">
      <c r="B3" s="16"/>
      <c r="C3" s="16"/>
      <c r="D3" s="16"/>
      <c r="E3" s="16"/>
      <c r="F3" s="16"/>
      <c r="G3" s="16"/>
      <c r="H3" s="16"/>
      <c r="I3" s="16"/>
    </row>
    <row r="4" spans="2:10" ht="16.5" x14ac:dyDescent="0.3">
      <c r="B4" s="16"/>
      <c r="C4" s="16"/>
      <c r="D4" s="16"/>
      <c r="E4" s="16"/>
      <c r="F4" s="16"/>
      <c r="G4" s="16"/>
      <c r="H4" s="16"/>
      <c r="I4" s="16"/>
    </row>
    <row r="5" spans="2:10" ht="16.5" x14ac:dyDescent="0.3">
      <c r="B5" s="16"/>
      <c r="C5" s="16"/>
      <c r="D5" s="16"/>
      <c r="E5" s="16"/>
      <c r="F5" s="16"/>
      <c r="G5" s="16"/>
      <c r="H5" s="16"/>
      <c r="I5" s="16"/>
    </row>
    <row r="6" spans="2:10" ht="36" customHeight="1" thickBot="1" x14ac:dyDescent="0.3">
      <c r="B6" s="20" t="s">
        <v>30</v>
      </c>
      <c r="C6" s="20" t="s">
        <v>74</v>
      </c>
      <c r="D6" s="21" t="s">
        <v>75</v>
      </c>
      <c r="E6" s="21" t="s">
        <v>76</v>
      </c>
      <c r="F6" s="21" t="s">
        <v>77</v>
      </c>
      <c r="G6" s="21" t="s">
        <v>78</v>
      </c>
      <c r="H6" s="22" t="s">
        <v>79</v>
      </c>
      <c r="I6" s="22" t="s">
        <v>80</v>
      </c>
      <c r="J6" s="85" t="s">
        <v>85</v>
      </c>
    </row>
    <row r="7" spans="2:10" ht="15.75" thickBot="1" x14ac:dyDescent="0.3">
      <c r="B7" s="23" t="s">
        <v>171</v>
      </c>
      <c r="C7" s="48" t="s">
        <v>466</v>
      </c>
      <c r="D7" s="50" t="s">
        <v>467</v>
      </c>
      <c r="E7" s="50" t="s">
        <v>468</v>
      </c>
      <c r="F7" s="50" t="s">
        <v>469</v>
      </c>
      <c r="G7" s="50" t="s">
        <v>470</v>
      </c>
      <c r="H7" s="30" t="s">
        <v>471</v>
      </c>
      <c r="I7" s="30" t="s">
        <v>472</v>
      </c>
      <c r="J7" s="86" t="s">
        <v>1972</v>
      </c>
    </row>
    <row r="8" spans="2:10" ht="15.75" thickBot="1" x14ac:dyDescent="0.3">
      <c r="B8" s="23" t="s">
        <v>172</v>
      </c>
      <c r="C8" s="48" t="s">
        <v>473</v>
      </c>
      <c r="D8" s="50" t="s">
        <v>474</v>
      </c>
      <c r="E8" s="50" t="s">
        <v>475</v>
      </c>
      <c r="F8" s="50" t="s">
        <v>476</v>
      </c>
      <c r="G8" s="50" t="s">
        <v>477</v>
      </c>
      <c r="H8" s="30" t="s">
        <v>478</v>
      </c>
      <c r="I8" s="30" t="s">
        <v>479</v>
      </c>
      <c r="J8" s="86" t="s">
        <v>1973</v>
      </c>
    </row>
    <row r="9" spans="2:10" ht="15.75" thickBot="1" x14ac:dyDescent="0.3">
      <c r="B9" s="23" t="s">
        <v>173</v>
      </c>
      <c r="C9" s="48" t="s">
        <v>480</v>
      </c>
      <c r="D9" s="50" t="s">
        <v>481</v>
      </c>
      <c r="E9" s="50" t="s">
        <v>482</v>
      </c>
      <c r="F9" s="50" t="s">
        <v>483</v>
      </c>
      <c r="G9" s="50" t="s">
        <v>484</v>
      </c>
      <c r="H9" s="30" t="s">
        <v>485</v>
      </c>
      <c r="I9" s="30" t="s">
        <v>486</v>
      </c>
      <c r="J9" s="86" t="s">
        <v>1974</v>
      </c>
    </row>
    <row r="10" spans="2:10" ht="15.75" thickBot="1" x14ac:dyDescent="0.3">
      <c r="B10" s="23" t="s">
        <v>174</v>
      </c>
      <c r="C10" s="48" t="s">
        <v>487</v>
      </c>
      <c r="D10" s="50" t="s">
        <v>488</v>
      </c>
      <c r="E10" s="50" t="s">
        <v>489</v>
      </c>
      <c r="F10" s="50" t="s">
        <v>490</v>
      </c>
      <c r="G10" s="50" t="s">
        <v>491</v>
      </c>
      <c r="H10" s="30" t="s">
        <v>492</v>
      </c>
      <c r="I10" s="30" t="s">
        <v>493</v>
      </c>
      <c r="J10" s="86" t="s">
        <v>1975</v>
      </c>
    </row>
    <row r="11" spans="2:10" ht="15.75" thickBot="1" x14ac:dyDescent="0.3">
      <c r="B11" s="23" t="s">
        <v>175</v>
      </c>
      <c r="C11" s="48" t="s">
        <v>494</v>
      </c>
      <c r="D11" s="50" t="s">
        <v>495</v>
      </c>
      <c r="E11" s="50" t="s">
        <v>496</v>
      </c>
      <c r="F11" s="50" t="s">
        <v>497</v>
      </c>
      <c r="G11" s="50" t="s">
        <v>126</v>
      </c>
      <c r="H11" s="30" t="s">
        <v>498</v>
      </c>
      <c r="I11" s="30" t="s">
        <v>499</v>
      </c>
      <c r="J11" s="86" t="s">
        <v>126</v>
      </c>
    </row>
    <row r="12" spans="2:10" ht="15.75" thickBot="1" x14ac:dyDescent="0.3">
      <c r="B12" s="23" t="s">
        <v>176</v>
      </c>
      <c r="C12" s="48" t="s">
        <v>499</v>
      </c>
      <c r="D12" s="50" t="s">
        <v>500</v>
      </c>
      <c r="E12" s="50" t="s">
        <v>501</v>
      </c>
      <c r="F12" s="50" t="s">
        <v>502</v>
      </c>
      <c r="G12" s="50" t="s">
        <v>126</v>
      </c>
      <c r="H12" s="30" t="s">
        <v>503</v>
      </c>
      <c r="I12" s="30" t="s">
        <v>504</v>
      </c>
      <c r="J12" s="86" t="s">
        <v>126</v>
      </c>
    </row>
    <row r="13" spans="2:10" ht="15.75" thickBot="1" x14ac:dyDescent="0.3">
      <c r="B13" s="23" t="s">
        <v>177</v>
      </c>
      <c r="C13" s="48" t="s">
        <v>505</v>
      </c>
      <c r="D13" s="50" t="s">
        <v>506</v>
      </c>
      <c r="E13" s="50" t="s">
        <v>507</v>
      </c>
      <c r="F13" s="50" t="s">
        <v>508</v>
      </c>
      <c r="G13" s="50" t="s">
        <v>126</v>
      </c>
      <c r="H13" s="30" t="s">
        <v>509</v>
      </c>
      <c r="I13" s="30" t="s">
        <v>510</v>
      </c>
      <c r="J13" s="86" t="s">
        <v>126</v>
      </c>
    </row>
    <row r="14" spans="2:10" ht="15.75" thickBot="1" x14ac:dyDescent="0.3">
      <c r="B14" s="23" t="s">
        <v>178</v>
      </c>
      <c r="C14" s="48" t="s">
        <v>511</v>
      </c>
      <c r="D14" s="50" t="s">
        <v>512</v>
      </c>
      <c r="E14" s="50" t="s">
        <v>513</v>
      </c>
      <c r="F14" s="50" t="s">
        <v>514</v>
      </c>
      <c r="G14" s="50" t="s">
        <v>126</v>
      </c>
      <c r="H14" s="30" t="s">
        <v>515</v>
      </c>
      <c r="I14" s="30" t="s">
        <v>516</v>
      </c>
      <c r="J14" s="86" t="s">
        <v>126</v>
      </c>
    </row>
    <row r="15" spans="2:10" ht="15.75" thickBot="1" x14ac:dyDescent="0.3">
      <c r="B15" s="23" t="s">
        <v>179</v>
      </c>
      <c r="C15" s="48" t="s">
        <v>517</v>
      </c>
      <c r="D15" s="50" t="s">
        <v>518</v>
      </c>
      <c r="E15" s="50" t="s">
        <v>519</v>
      </c>
      <c r="F15" s="50" t="s">
        <v>520</v>
      </c>
      <c r="G15" s="50" t="s">
        <v>521</v>
      </c>
      <c r="H15" s="30" t="s">
        <v>522</v>
      </c>
      <c r="I15" s="30" t="s">
        <v>523</v>
      </c>
      <c r="J15" s="86" t="s">
        <v>1976</v>
      </c>
    </row>
    <row r="16" spans="2:10" x14ac:dyDescent="0.25">
      <c r="B16" s="24" t="s">
        <v>180</v>
      </c>
      <c r="C16" s="77" t="s">
        <v>524</v>
      </c>
      <c r="D16" s="78" t="s">
        <v>525</v>
      </c>
      <c r="E16" s="78" t="s">
        <v>526</v>
      </c>
      <c r="F16" s="78" t="s">
        <v>527</v>
      </c>
      <c r="G16" s="78" t="s">
        <v>528</v>
      </c>
      <c r="H16" s="31" t="s">
        <v>529</v>
      </c>
      <c r="I16" s="31" t="s">
        <v>530</v>
      </c>
      <c r="J16" s="87" t="s">
        <v>1977</v>
      </c>
    </row>
    <row r="17" spans="2:10" x14ac:dyDescent="0.25">
      <c r="B17" s="83" t="s">
        <v>85</v>
      </c>
      <c r="C17" s="88" t="s">
        <v>1964</v>
      </c>
      <c r="D17" s="88" t="s">
        <v>1965</v>
      </c>
      <c r="E17" s="88" t="s">
        <v>1966</v>
      </c>
      <c r="F17" s="88" t="s">
        <v>1967</v>
      </c>
      <c r="G17" s="88" t="s">
        <v>1968</v>
      </c>
      <c r="H17" s="88" t="s">
        <v>1969</v>
      </c>
      <c r="I17" s="89" t="s">
        <v>1970</v>
      </c>
      <c r="J17" s="90" t="s">
        <v>1971</v>
      </c>
    </row>
    <row r="18" spans="2:10" ht="60.75" x14ac:dyDescent="0.25">
      <c r="B18" s="32" t="s">
        <v>188</v>
      </c>
    </row>
  </sheetData>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B5DC0-01CF-4F44-8996-D11BA558B47F}">
  <dimension ref="B2:I16"/>
  <sheetViews>
    <sheetView workbookViewId="0">
      <selection activeCell="B8" sqref="B8"/>
    </sheetView>
  </sheetViews>
  <sheetFormatPr baseColWidth="10" defaultRowHeight="15" x14ac:dyDescent="0.25"/>
  <cols>
    <col min="2" max="2" width="25.140625" customWidth="1"/>
    <col min="3" max="5" width="16.42578125" customWidth="1"/>
  </cols>
  <sheetData>
    <row r="2" spans="2:9" ht="15" customHeight="1" x14ac:dyDescent="0.3">
      <c r="B2" s="37" t="s">
        <v>102</v>
      </c>
      <c r="C2" s="16"/>
      <c r="D2" s="16"/>
      <c r="E2" s="16"/>
    </row>
    <row r="3" spans="2:9" ht="15" customHeight="1" x14ac:dyDescent="0.3">
      <c r="B3" s="16"/>
      <c r="C3" s="47"/>
      <c r="D3" s="47"/>
      <c r="E3" s="47"/>
      <c r="F3" s="10"/>
      <c r="G3" s="10"/>
      <c r="H3" s="10"/>
      <c r="I3" s="10"/>
    </row>
    <row r="4" spans="2:9" x14ac:dyDescent="0.25">
      <c r="B4" s="47"/>
      <c r="C4" s="47"/>
      <c r="D4" s="47"/>
      <c r="E4" s="47"/>
      <c r="F4" s="10"/>
      <c r="G4" s="10"/>
      <c r="H4" s="10"/>
      <c r="I4" s="10"/>
    </row>
    <row r="5" spans="2:9" ht="16.5" x14ac:dyDescent="0.3">
      <c r="B5" s="16"/>
      <c r="C5" s="16"/>
      <c r="D5" s="16"/>
      <c r="E5" s="16"/>
    </row>
    <row r="6" spans="2:9" ht="24" customHeight="1" thickBot="1" x14ac:dyDescent="0.3">
      <c r="B6" s="20" t="s">
        <v>103</v>
      </c>
      <c r="C6" s="20" t="s">
        <v>104</v>
      </c>
      <c r="D6" s="22" t="s">
        <v>105</v>
      </c>
      <c r="E6" s="22" t="s">
        <v>106</v>
      </c>
    </row>
    <row r="7" spans="2:9" ht="15.75" thickBot="1" x14ac:dyDescent="0.3">
      <c r="B7" s="23" t="s">
        <v>107</v>
      </c>
      <c r="C7" s="38">
        <v>435732</v>
      </c>
      <c r="D7" s="35">
        <v>157315</v>
      </c>
      <c r="E7" s="19">
        <v>2.8</v>
      </c>
    </row>
    <row r="8" spans="2:9" ht="15.75" thickBot="1" x14ac:dyDescent="0.3">
      <c r="B8" s="23">
        <v>2019</v>
      </c>
      <c r="C8" s="38">
        <v>1943236</v>
      </c>
      <c r="D8" s="35">
        <v>238995</v>
      </c>
      <c r="E8" s="19">
        <v>8.1</v>
      </c>
    </row>
    <row r="9" spans="2:9" ht="15.75" thickBot="1" x14ac:dyDescent="0.3">
      <c r="B9" s="23">
        <v>2020</v>
      </c>
      <c r="C9" s="38">
        <v>1564051</v>
      </c>
      <c r="D9" s="35">
        <v>156005</v>
      </c>
      <c r="E9" s="19">
        <v>10</v>
      </c>
    </row>
    <row r="10" spans="2:9" ht="15.75" thickBot="1" x14ac:dyDescent="0.3">
      <c r="B10" s="23">
        <v>2021</v>
      </c>
      <c r="C10" s="38">
        <v>1031686</v>
      </c>
      <c r="D10" s="35">
        <v>189384</v>
      </c>
      <c r="E10" s="19">
        <v>5.4</v>
      </c>
    </row>
    <row r="11" spans="2:9" ht="15.75" thickBot="1" x14ac:dyDescent="0.3">
      <c r="B11" s="23">
        <v>2022</v>
      </c>
      <c r="C11" s="38">
        <v>3026315</v>
      </c>
      <c r="D11" s="35">
        <v>148423</v>
      </c>
      <c r="E11" s="19">
        <v>20.399999999999999</v>
      </c>
    </row>
    <row r="12" spans="2:9" ht="15.75" thickBot="1" x14ac:dyDescent="0.3">
      <c r="B12" s="23">
        <v>2023</v>
      </c>
      <c r="C12" s="38">
        <v>5615396</v>
      </c>
      <c r="D12" s="35">
        <v>294347</v>
      </c>
      <c r="E12" s="19">
        <v>19.100000000000001</v>
      </c>
    </row>
    <row r="13" spans="2:9" ht="15.75" thickBot="1" x14ac:dyDescent="0.3">
      <c r="B13" s="23">
        <v>2024</v>
      </c>
      <c r="C13" s="38">
        <v>10631737</v>
      </c>
      <c r="D13" s="35">
        <v>159496</v>
      </c>
      <c r="E13" s="52">
        <v>66.658329989466822</v>
      </c>
    </row>
    <row r="14" spans="2:9" ht="15.75" thickBot="1" x14ac:dyDescent="0.3">
      <c r="B14" s="23">
        <v>2025</v>
      </c>
      <c r="C14" s="38">
        <v>23883825</v>
      </c>
      <c r="D14" s="35">
        <v>250335</v>
      </c>
      <c r="E14" s="19">
        <v>95.4</v>
      </c>
    </row>
    <row r="15" spans="2:9" ht="15.75" thickBot="1" x14ac:dyDescent="0.3">
      <c r="B15" s="24" t="s">
        <v>85</v>
      </c>
      <c r="C15" s="55">
        <v>48131978</v>
      </c>
      <c r="D15" s="56">
        <v>1594300</v>
      </c>
      <c r="E15" s="57">
        <v>30.2</v>
      </c>
    </row>
    <row r="16" spans="2:9" x14ac:dyDescent="0.25">
      <c r="B16" s="25" t="s">
        <v>108</v>
      </c>
      <c r="C16" s="25"/>
      <c r="D16" s="25"/>
      <c r="E16" s="25"/>
    </row>
  </sheetData>
  <pageMargins left="0.7" right="0.7" top="0.78740157499999996" bottom="0.78740157499999996" header="0.3" footer="0.3"/>
  <pageSetup paperSize="9" orientation="portrait" verticalDpi="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E4CD9-C7CD-430B-A9F3-6F54996DE135}">
  <dimension ref="A2:G17"/>
  <sheetViews>
    <sheetView workbookViewId="0">
      <selection activeCell="C7" sqref="C7:C17"/>
    </sheetView>
  </sheetViews>
  <sheetFormatPr baseColWidth="10" defaultRowHeight="15" x14ac:dyDescent="0.25"/>
  <cols>
    <col min="2" max="2" width="36.140625" customWidth="1"/>
    <col min="3" max="3" width="17.140625" customWidth="1"/>
  </cols>
  <sheetData>
    <row r="2" spans="1:7" ht="15" customHeight="1" x14ac:dyDescent="0.3">
      <c r="A2" s="1"/>
      <c r="B2" s="37" t="s">
        <v>655</v>
      </c>
      <c r="C2" s="66"/>
      <c r="D2" s="11"/>
      <c r="E2" s="11"/>
      <c r="F2" s="11"/>
      <c r="G2" s="11"/>
    </row>
    <row r="3" spans="1:7" x14ac:dyDescent="0.25">
      <c r="A3" s="1"/>
      <c r="B3" s="69" t="s">
        <v>543</v>
      </c>
      <c r="C3" s="66"/>
      <c r="D3" s="11"/>
      <c r="E3" s="11"/>
      <c r="F3" s="11"/>
      <c r="G3" s="11"/>
    </row>
    <row r="4" spans="1:7" x14ac:dyDescent="0.25">
      <c r="A4" s="1"/>
      <c r="B4" s="66"/>
      <c r="C4" s="66"/>
      <c r="D4" s="11"/>
      <c r="E4" s="11"/>
      <c r="F4" s="11"/>
      <c r="G4" s="11"/>
    </row>
    <row r="5" spans="1:7" ht="16.5" x14ac:dyDescent="0.25">
      <c r="A5" s="1"/>
      <c r="B5" s="65"/>
      <c r="C5" s="65"/>
      <c r="D5" s="9"/>
      <c r="E5" s="9"/>
      <c r="F5" s="9"/>
      <c r="G5" s="9"/>
    </row>
    <row r="6" spans="1:7" ht="24" customHeight="1" thickBot="1" x14ac:dyDescent="0.3">
      <c r="B6" s="27" t="s">
        <v>32</v>
      </c>
      <c r="C6" s="22" t="s">
        <v>74</v>
      </c>
    </row>
    <row r="7" spans="1:7" ht="15.75" thickBot="1" x14ac:dyDescent="0.3">
      <c r="B7" s="28" t="s">
        <v>33</v>
      </c>
      <c r="C7" s="30" t="s">
        <v>531</v>
      </c>
    </row>
    <row r="8" spans="1:7" ht="15.75" thickBot="1" x14ac:dyDescent="0.3">
      <c r="B8" s="28" t="s">
        <v>189</v>
      </c>
      <c r="C8" s="30" t="s">
        <v>532</v>
      </c>
    </row>
    <row r="9" spans="1:7" ht="15.75" thickBot="1" x14ac:dyDescent="0.3">
      <c r="B9" s="28" t="s">
        <v>35</v>
      </c>
      <c r="C9" s="30" t="s">
        <v>533</v>
      </c>
    </row>
    <row r="10" spans="1:7" ht="15.75" thickBot="1" x14ac:dyDescent="0.3">
      <c r="B10" s="28" t="s">
        <v>190</v>
      </c>
      <c r="C10" s="30" t="s">
        <v>534</v>
      </c>
    </row>
    <row r="11" spans="1:7" ht="15.75" thickBot="1" x14ac:dyDescent="0.3">
      <c r="B11" s="28" t="s">
        <v>1027</v>
      </c>
      <c r="C11" s="30" t="s">
        <v>535</v>
      </c>
    </row>
    <row r="12" spans="1:7" ht="15.75" thickBot="1" x14ac:dyDescent="0.3">
      <c r="B12" s="28" t="s">
        <v>191</v>
      </c>
      <c r="C12" s="30" t="s">
        <v>536</v>
      </c>
    </row>
    <row r="13" spans="1:7" ht="15.75" thickBot="1" x14ac:dyDescent="0.3">
      <c r="B13" s="28" t="s">
        <v>36</v>
      </c>
      <c r="C13" s="30" t="s">
        <v>537</v>
      </c>
    </row>
    <row r="14" spans="1:7" ht="15.75" thickBot="1" x14ac:dyDescent="0.3">
      <c r="B14" s="28" t="s">
        <v>193</v>
      </c>
      <c r="C14" s="30" t="s">
        <v>538</v>
      </c>
    </row>
    <row r="15" spans="1:7" ht="36" customHeight="1" thickBot="1" x14ac:dyDescent="0.3">
      <c r="B15" s="28" t="s">
        <v>194</v>
      </c>
      <c r="C15" s="30" t="s">
        <v>539</v>
      </c>
    </row>
    <row r="16" spans="1:7" ht="15.75" thickBot="1" x14ac:dyDescent="0.3">
      <c r="B16" s="28" t="s">
        <v>540</v>
      </c>
      <c r="C16" s="30" t="s">
        <v>541</v>
      </c>
    </row>
    <row r="17" spans="2:3" ht="15.75" thickBot="1" x14ac:dyDescent="0.3">
      <c r="B17" s="28" t="s">
        <v>82</v>
      </c>
      <c r="C17" s="30" t="s">
        <v>542</v>
      </c>
    </row>
  </sheetData>
  <pageMargins left="0.7" right="0.7" top="0.78740157499999996" bottom="0.78740157499999996"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5A0AE-7426-4106-B278-E1B184962440}">
  <dimension ref="B2:K17"/>
  <sheetViews>
    <sheetView workbookViewId="0">
      <selection activeCell="C7" sqref="C7:C17"/>
    </sheetView>
  </sheetViews>
  <sheetFormatPr baseColWidth="10" defaultRowHeight="15" x14ac:dyDescent="0.25"/>
  <cols>
    <col min="2" max="2" width="36.140625" customWidth="1"/>
    <col min="3" max="3" width="17.140625" customWidth="1"/>
  </cols>
  <sheetData>
    <row r="2" spans="2:11" ht="15" customHeight="1" x14ac:dyDescent="0.3">
      <c r="B2" s="37" t="s">
        <v>656</v>
      </c>
      <c r="C2" s="70"/>
      <c r="D2" s="1"/>
      <c r="E2" s="1"/>
      <c r="F2" s="1"/>
      <c r="G2" s="1"/>
      <c r="H2" s="1"/>
      <c r="I2" s="1"/>
      <c r="J2" s="1"/>
      <c r="K2" s="1"/>
    </row>
    <row r="3" spans="2:11" ht="16.5" x14ac:dyDescent="0.25">
      <c r="B3" s="69"/>
      <c r="C3" s="70"/>
      <c r="D3" s="1"/>
      <c r="E3" s="1"/>
      <c r="F3" s="1"/>
      <c r="G3" s="1"/>
      <c r="H3" s="1"/>
      <c r="I3" s="1"/>
      <c r="J3" s="1"/>
      <c r="K3" s="1"/>
    </row>
    <row r="4" spans="2:11" ht="16.5" x14ac:dyDescent="0.25">
      <c r="B4" s="70"/>
      <c r="C4" s="70"/>
      <c r="D4" s="1"/>
      <c r="E4" s="1"/>
      <c r="F4" s="1"/>
      <c r="G4" s="1"/>
      <c r="H4" s="1"/>
      <c r="I4" s="1"/>
    </row>
    <row r="5" spans="2:11" ht="16.5" x14ac:dyDescent="0.25">
      <c r="B5" s="70"/>
      <c r="C5" s="70"/>
      <c r="D5" s="1"/>
      <c r="E5" s="1"/>
      <c r="F5" s="1"/>
      <c r="G5" s="1"/>
      <c r="H5" s="1"/>
      <c r="I5" s="1"/>
    </row>
    <row r="6" spans="2:11" ht="24" customHeight="1" thickBot="1" x14ac:dyDescent="0.3">
      <c r="B6" s="27" t="s">
        <v>32</v>
      </c>
      <c r="C6" s="22" t="s">
        <v>75</v>
      </c>
    </row>
    <row r="7" spans="2:11" ht="15.75" thickBot="1" x14ac:dyDescent="0.3">
      <c r="B7" s="28" t="s">
        <v>33</v>
      </c>
      <c r="C7" s="30" t="s">
        <v>544</v>
      </c>
    </row>
    <row r="8" spans="2:11" ht="36" customHeight="1" thickBot="1" x14ac:dyDescent="0.3">
      <c r="B8" s="28" t="s">
        <v>194</v>
      </c>
      <c r="C8" s="30" t="s">
        <v>545</v>
      </c>
    </row>
    <row r="9" spans="2:11" ht="15.75" thickBot="1" x14ac:dyDescent="0.3">
      <c r="B9" s="28" t="s">
        <v>35</v>
      </c>
      <c r="C9" s="30" t="s">
        <v>546</v>
      </c>
    </row>
    <row r="10" spans="2:11" ht="15.75" thickBot="1" x14ac:dyDescent="0.3">
      <c r="B10" s="28" t="s">
        <v>190</v>
      </c>
      <c r="C10" s="30" t="s">
        <v>547</v>
      </c>
    </row>
    <row r="11" spans="2:11" ht="15.75" thickBot="1" x14ac:dyDescent="0.3">
      <c r="B11" s="28" t="s">
        <v>36</v>
      </c>
      <c r="C11" s="30" t="s">
        <v>548</v>
      </c>
    </row>
    <row r="12" spans="2:11" ht="36" customHeight="1" thickBot="1" x14ac:dyDescent="0.3">
      <c r="B12" s="28" t="s">
        <v>195</v>
      </c>
      <c r="C12" s="30" t="s">
        <v>549</v>
      </c>
    </row>
    <row r="13" spans="2:11" ht="15.75" thickBot="1" x14ac:dyDescent="0.3">
      <c r="B13" s="28" t="s">
        <v>37</v>
      </c>
      <c r="C13" s="30" t="s">
        <v>550</v>
      </c>
    </row>
    <row r="14" spans="2:11" ht="15.75" thickBot="1" x14ac:dyDescent="0.3">
      <c r="B14" s="28" t="s">
        <v>192</v>
      </c>
      <c r="C14" s="30" t="s">
        <v>551</v>
      </c>
    </row>
    <row r="15" spans="2:11" ht="15.75" thickBot="1" x14ac:dyDescent="0.3">
      <c r="B15" s="28" t="s">
        <v>191</v>
      </c>
      <c r="C15" s="30" t="s">
        <v>552</v>
      </c>
    </row>
    <row r="16" spans="2:11" ht="15.75" thickBot="1" x14ac:dyDescent="0.3">
      <c r="B16" s="28" t="s">
        <v>189</v>
      </c>
      <c r="C16" s="30" t="s">
        <v>553</v>
      </c>
    </row>
    <row r="17" spans="2:3" ht="15.75" thickBot="1" x14ac:dyDescent="0.3">
      <c r="B17" s="28" t="s">
        <v>82</v>
      </c>
      <c r="C17" s="30" t="s">
        <v>552</v>
      </c>
    </row>
  </sheetData>
  <pageMargins left="0.7" right="0.7" top="0.78740157499999996" bottom="0.78740157499999996"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25B7D-A411-45A6-97E8-DCEA2B4D007C}">
  <dimension ref="B2:K18"/>
  <sheetViews>
    <sheetView workbookViewId="0">
      <selection activeCell="C8" sqref="C8:C18"/>
    </sheetView>
  </sheetViews>
  <sheetFormatPr baseColWidth="10" defaultRowHeight="15" x14ac:dyDescent="0.25"/>
  <cols>
    <col min="2" max="2" width="57.140625" customWidth="1"/>
    <col min="3" max="3" width="17.140625" customWidth="1"/>
  </cols>
  <sheetData>
    <row r="2" spans="2:11" ht="15" customHeight="1" x14ac:dyDescent="0.3">
      <c r="B2" s="37" t="s">
        <v>657</v>
      </c>
      <c r="C2" s="70"/>
      <c r="D2" s="1"/>
      <c r="E2" s="1"/>
      <c r="F2" s="1"/>
      <c r="G2" s="1"/>
      <c r="H2" s="1"/>
      <c r="I2" s="1"/>
      <c r="J2" s="1"/>
      <c r="K2" s="1"/>
    </row>
    <row r="3" spans="2:11" ht="16.5" x14ac:dyDescent="0.25">
      <c r="B3" s="70"/>
      <c r="C3" s="70"/>
      <c r="D3" s="1"/>
      <c r="E3" s="1"/>
      <c r="F3" s="1"/>
      <c r="G3" s="1"/>
      <c r="H3" s="1"/>
      <c r="I3" s="1"/>
      <c r="J3" s="1"/>
      <c r="K3" s="1"/>
    </row>
    <row r="4" spans="2:11" ht="16.5" x14ac:dyDescent="0.25">
      <c r="B4" s="70"/>
      <c r="C4" s="70"/>
      <c r="D4" s="1"/>
      <c r="E4" s="1"/>
      <c r="F4" s="1"/>
      <c r="G4" s="1"/>
      <c r="H4" s="1"/>
      <c r="I4" s="1"/>
    </row>
    <row r="5" spans="2:11" ht="16.5" x14ac:dyDescent="0.25">
      <c r="B5" s="70"/>
      <c r="C5" s="70"/>
      <c r="D5" s="1"/>
      <c r="E5" s="1"/>
      <c r="F5" s="1"/>
      <c r="G5" s="1"/>
      <c r="H5" s="1"/>
      <c r="I5" s="1"/>
    </row>
    <row r="6" spans="2:11" ht="24" customHeight="1" thickBot="1" x14ac:dyDescent="0.3">
      <c r="B6" s="27"/>
      <c r="C6" s="22"/>
    </row>
    <row r="7" spans="2:11" ht="15.75" thickBot="1" x14ac:dyDescent="0.3">
      <c r="B7" s="28" t="s">
        <v>32</v>
      </c>
      <c r="C7" s="19" t="s">
        <v>76</v>
      </c>
    </row>
    <row r="8" spans="2:11" ht="15.75" thickBot="1" x14ac:dyDescent="0.3">
      <c r="B8" s="28" t="s">
        <v>33</v>
      </c>
      <c r="C8" s="134" t="s">
        <v>554</v>
      </c>
    </row>
    <row r="9" spans="2:11" ht="36" customHeight="1" thickBot="1" x14ac:dyDescent="0.3">
      <c r="B9" s="28" t="s">
        <v>194</v>
      </c>
      <c r="C9" s="134" t="s">
        <v>555</v>
      </c>
    </row>
    <row r="10" spans="2:11" ht="15.75" thickBot="1" x14ac:dyDescent="0.3">
      <c r="B10" s="28" t="s">
        <v>190</v>
      </c>
      <c r="C10" s="134" t="s">
        <v>556</v>
      </c>
    </row>
    <row r="11" spans="2:11" ht="36" customHeight="1" thickBot="1" x14ac:dyDescent="0.3">
      <c r="B11" s="28" t="s">
        <v>195</v>
      </c>
      <c r="C11" s="134" t="s">
        <v>557</v>
      </c>
    </row>
    <row r="12" spans="2:11" ht="36" customHeight="1" thickBot="1" x14ac:dyDescent="0.3">
      <c r="B12" s="28" t="s">
        <v>303</v>
      </c>
      <c r="C12" s="134" t="s">
        <v>558</v>
      </c>
    </row>
    <row r="13" spans="2:11" ht="15.75" thickBot="1" x14ac:dyDescent="0.3">
      <c r="B13" s="28" t="s">
        <v>35</v>
      </c>
      <c r="C13" s="134" t="s">
        <v>559</v>
      </c>
    </row>
    <row r="14" spans="2:11" ht="15.75" thickBot="1" x14ac:dyDescent="0.3">
      <c r="B14" s="28" t="s">
        <v>130</v>
      </c>
      <c r="C14" s="134" t="s">
        <v>560</v>
      </c>
    </row>
    <row r="15" spans="2:11" ht="15.75" thickBot="1" x14ac:dyDescent="0.3">
      <c r="B15" s="28" t="s">
        <v>36</v>
      </c>
      <c r="C15" s="134" t="s">
        <v>561</v>
      </c>
    </row>
    <row r="16" spans="2:11" ht="36" customHeight="1" thickBot="1" x14ac:dyDescent="0.3">
      <c r="B16" s="28" t="s">
        <v>196</v>
      </c>
      <c r="C16" s="134" t="s">
        <v>562</v>
      </c>
    </row>
    <row r="17" spans="2:3" ht="36" customHeight="1" thickBot="1" x14ac:dyDescent="0.3">
      <c r="B17" s="28" t="s">
        <v>197</v>
      </c>
      <c r="C17" s="134" t="s">
        <v>563</v>
      </c>
    </row>
    <row r="18" spans="2:3" ht="15.75" thickBot="1" x14ac:dyDescent="0.3">
      <c r="B18" s="28" t="s">
        <v>82</v>
      </c>
      <c r="C18" s="134" t="s">
        <v>564</v>
      </c>
    </row>
  </sheetData>
  <pageMargins left="0.7" right="0.7" top="0.78740157499999996" bottom="0.78740157499999996"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E83C79-2DBD-4C81-A4A6-A5B110C751D1}">
  <dimension ref="B2:K16"/>
  <sheetViews>
    <sheetView workbookViewId="0">
      <selection activeCell="C7" sqref="C7:C16"/>
    </sheetView>
  </sheetViews>
  <sheetFormatPr baseColWidth="10" defaultRowHeight="15" x14ac:dyDescent="0.25"/>
  <cols>
    <col min="2" max="2" width="45.28515625" customWidth="1"/>
    <col min="3" max="3" width="17.140625" customWidth="1"/>
  </cols>
  <sheetData>
    <row r="2" spans="2:11" ht="15" customHeight="1" x14ac:dyDescent="0.3">
      <c r="B2" s="37" t="s">
        <v>658</v>
      </c>
      <c r="C2" s="70"/>
      <c r="D2" s="1"/>
      <c r="E2" s="1"/>
      <c r="F2" s="1"/>
      <c r="G2" s="1"/>
      <c r="H2" s="1"/>
      <c r="I2" s="1"/>
      <c r="J2" s="1"/>
      <c r="K2" s="1"/>
    </row>
    <row r="3" spans="2:11" ht="16.5" x14ac:dyDescent="0.25">
      <c r="B3" s="70"/>
      <c r="C3" s="70"/>
      <c r="D3" s="1"/>
      <c r="E3" s="1"/>
      <c r="F3" s="1"/>
      <c r="G3" s="1"/>
      <c r="H3" s="1"/>
      <c r="I3" s="1"/>
      <c r="J3" s="1"/>
      <c r="K3" s="1"/>
    </row>
    <row r="4" spans="2:11" ht="16.5" x14ac:dyDescent="0.25">
      <c r="B4" s="70"/>
      <c r="C4" s="70"/>
      <c r="D4" s="1"/>
      <c r="E4" s="1"/>
      <c r="F4" s="1"/>
      <c r="G4" s="1"/>
      <c r="H4" s="1"/>
      <c r="I4" s="1"/>
    </row>
    <row r="5" spans="2:11" ht="16.5" x14ac:dyDescent="0.25">
      <c r="B5" s="70"/>
      <c r="C5" s="70"/>
      <c r="D5" s="1"/>
      <c r="E5" s="1"/>
      <c r="F5" s="1"/>
      <c r="G5" s="1"/>
      <c r="H5" s="1"/>
      <c r="I5" s="1"/>
    </row>
    <row r="6" spans="2:11" ht="24" customHeight="1" thickBot="1" x14ac:dyDescent="0.3">
      <c r="B6" s="27" t="s">
        <v>32</v>
      </c>
      <c r="C6" s="22" t="s">
        <v>77</v>
      </c>
    </row>
    <row r="7" spans="2:11" ht="15.75" thickBot="1" x14ac:dyDescent="0.3">
      <c r="B7" s="28" t="s">
        <v>33</v>
      </c>
      <c r="C7" s="134" t="s">
        <v>565</v>
      </c>
    </row>
    <row r="8" spans="2:11" ht="15.75" thickBot="1" x14ac:dyDescent="0.3">
      <c r="B8" s="28" t="s">
        <v>35</v>
      </c>
      <c r="C8" s="134" t="s">
        <v>566</v>
      </c>
    </row>
    <row r="9" spans="2:11" ht="15.75" thickBot="1" x14ac:dyDescent="0.3">
      <c r="B9" s="28" t="s">
        <v>190</v>
      </c>
      <c r="C9" s="134" t="s">
        <v>567</v>
      </c>
    </row>
    <row r="10" spans="2:11" ht="36" customHeight="1" thickBot="1" x14ac:dyDescent="0.3">
      <c r="B10" s="28" t="s">
        <v>303</v>
      </c>
      <c r="C10" s="134" t="s">
        <v>568</v>
      </c>
    </row>
    <row r="11" spans="2:11" ht="15.75" thickBot="1" x14ac:dyDescent="0.3">
      <c r="B11" s="28" t="s">
        <v>36</v>
      </c>
      <c r="C11" s="134" t="s">
        <v>569</v>
      </c>
    </row>
    <row r="12" spans="2:11" ht="36" customHeight="1" thickBot="1" x14ac:dyDescent="0.3">
      <c r="B12" s="28" t="s">
        <v>194</v>
      </c>
      <c r="C12" s="134" t="s">
        <v>570</v>
      </c>
    </row>
    <row r="13" spans="2:11" ht="36" customHeight="1" thickBot="1" x14ac:dyDescent="0.3">
      <c r="B13" s="28" t="s">
        <v>198</v>
      </c>
      <c r="C13" s="134" t="s">
        <v>571</v>
      </c>
    </row>
    <row r="14" spans="2:11" ht="15.75" thickBot="1" x14ac:dyDescent="0.3">
      <c r="B14" s="28" t="s">
        <v>130</v>
      </c>
      <c r="C14" s="134" t="s">
        <v>572</v>
      </c>
    </row>
    <row r="15" spans="2:11" ht="36" customHeight="1" thickBot="1" x14ac:dyDescent="0.3">
      <c r="B15" s="28" t="s">
        <v>195</v>
      </c>
      <c r="C15" s="134" t="s">
        <v>573</v>
      </c>
    </row>
    <row r="16" spans="2:11" ht="15.75" thickBot="1" x14ac:dyDescent="0.3">
      <c r="B16" s="28" t="s">
        <v>37</v>
      </c>
      <c r="C16" s="134" t="s">
        <v>574</v>
      </c>
    </row>
  </sheetData>
  <pageMargins left="0.7" right="0.7" top="0.78740157499999996" bottom="0.78740157499999996"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FDF46-E9B2-44A8-A390-7798F83BCC2D}">
  <dimension ref="B2:K18"/>
  <sheetViews>
    <sheetView workbookViewId="0">
      <selection activeCell="C8" sqref="C8:C18"/>
    </sheetView>
  </sheetViews>
  <sheetFormatPr baseColWidth="10" defaultRowHeight="15" x14ac:dyDescent="0.25"/>
  <cols>
    <col min="2" max="2" width="36.140625" customWidth="1"/>
    <col min="3" max="3" width="17.140625" customWidth="1"/>
  </cols>
  <sheetData>
    <row r="2" spans="2:11" ht="15" customHeight="1" x14ac:dyDescent="0.3">
      <c r="B2" s="37" t="s">
        <v>659</v>
      </c>
      <c r="C2" s="70"/>
      <c r="D2" s="12"/>
      <c r="E2" s="12"/>
      <c r="F2" s="12"/>
      <c r="G2" s="12"/>
      <c r="H2" s="12"/>
      <c r="I2" s="12"/>
      <c r="J2" s="12"/>
      <c r="K2" s="1"/>
    </row>
    <row r="3" spans="2:11" ht="16.5" x14ac:dyDescent="0.25">
      <c r="B3" s="70"/>
      <c r="C3" s="70"/>
      <c r="D3" s="12"/>
      <c r="E3" s="12"/>
      <c r="F3" s="12"/>
      <c r="G3" s="12"/>
      <c r="H3" s="12"/>
      <c r="I3" s="12"/>
      <c r="J3" s="12"/>
      <c r="K3" s="1"/>
    </row>
    <row r="4" spans="2:11" ht="16.5" x14ac:dyDescent="0.25">
      <c r="B4" s="70"/>
      <c r="C4" s="70"/>
      <c r="D4" s="12"/>
      <c r="E4" s="12"/>
      <c r="F4" s="12"/>
      <c r="G4" s="12"/>
      <c r="H4" s="12"/>
      <c r="I4" s="12"/>
    </row>
    <row r="5" spans="2:11" ht="16.5" x14ac:dyDescent="0.25">
      <c r="B5" s="70"/>
      <c r="C5" s="70"/>
      <c r="D5" s="12"/>
      <c r="E5" s="12"/>
      <c r="F5" s="12"/>
      <c r="G5" s="12"/>
      <c r="H5" s="12"/>
      <c r="I5" s="12"/>
    </row>
    <row r="6" spans="2:11" ht="24" customHeight="1" thickBot="1" x14ac:dyDescent="0.3">
      <c r="D6" s="12"/>
      <c r="E6" s="12"/>
      <c r="F6" s="12"/>
      <c r="G6" s="12"/>
      <c r="H6" s="12"/>
      <c r="I6" s="12"/>
    </row>
    <row r="7" spans="2:11" ht="15.75" thickBot="1" x14ac:dyDescent="0.3">
      <c r="B7" s="28" t="s">
        <v>32</v>
      </c>
      <c r="C7" s="19" t="s">
        <v>78</v>
      </c>
    </row>
    <row r="8" spans="2:11" ht="15.75" thickBot="1" x14ac:dyDescent="0.3">
      <c r="B8" s="28" t="s">
        <v>191</v>
      </c>
      <c r="C8" s="134" t="s">
        <v>575</v>
      </c>
    </row>
    <row r="9" spans="2:11" ht="15.75" thickBot="1" x14ac:dyDescent="0.3">
      <c r="B9" s="28" t="s">
        <v>33</v>
      </c>
      <c r="C9" s="134" t="s">
        <v>576</v>
      </c>
    </row>
    <row r="10" spans="2:11" ht="15.75" thickBot="1" x14ac:dyDescent="0.3">
      <c r="B10" s="28" t="s">
        <v>1027</v>
      </c>
      <c r="C10" s="134" t="s">
        <v>577</v>
      </c>
    </row>
    <row r="11" spans="2:11" ht="15.75" thickBot="1" x14ac:dyDescent="0.3">
      <c r="B11" s="28" t="s">
        <v>36</v>
      </c>
      <c r="C11" s="134" t="s">
        <v>578</v>
      </c>
    </row>
    <row r="12" spans="2:11" ht="15.75" thickBot="1" x14ac:dyDescent="0.3">
      <c r="B12" s="28" t="s">
        <v>189</v>
      </c>
      <c r="C12" s="134" t="s">
        <v>579</v>
      </c>
    </row>
    <row r="13" spans="2:11" ht="15.75" thickBot="1" x14ac:dyDescent="0.3">
      <c r="B13" s="28" t="s">
        <v>190</v>
      </c>
      <c r="C13" s="134" t="s">
        <v>506</v>
      </c>
    </row>
    <row r="14" spans="2:11" ht="15.75" thickBot="1" x14ac:dyDescent="0.3">
      <c r="B14" s="28" t="s">
        <v>35</v>
      </c>
      <c r="C14" s="134" t="s">
        <v>580</v>
      </c>
    </row>
    <row r="15" spans="2:11" ht="36" customHeight="1" thickBot="1" x14ac:dyDescent="0.3">
      <c r="B15" s="28" t="s">
        <v>194</v>
      </c>
      <c r="C15" s="134" t="s">
        <v>126</v>
      </c>
    </row>
    <row r="16" spans="2:11" ht="36" customHeight="1" thickBot="1" x14ac:dyDescent="0.3">
      <c r="B16" s="28" t="s">
        <v>581</v>
      </c>
      <c r="C16" s="134" t="s">
        <v>126</v>
      </c>
    </row>
    <row r="17" spans="2:3" ht="36" customHeight="1" thickBot="1" x14ac:dyDescent="0.3">
      <c r="B17" s="28" t="s">
        <v>582</v>
      </c>
      <c r="C17" s="134" t="s">
        <v>126</v>
      </c>
    </row>
    <row r="18" spans="2:3" ht="15.75" thickBot="1" x14ac:dyDescent="0.3">
      <c r="B18" s="28" t="s">
        <v>82</v>
      </c>
      <c r="C18" s="134" t="s">
        <v>126</v>
      </c>
    </row>
  </sheetData>
  <pageMargins left="0.7" right="0.7" top="0.78740157499999996" bottom="0.78740157499999996"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DDCDB-8306-4221-9459-E8CBA8C5A45A}">
  <dimension ref="B2:K18"/>
  <sheetViews>
    <sheetView workbookViewId="0">
      <selection activeCell="C7" sqref="C7:C17"/>
    </sheetView>
  </sheetViews>
  <sheetFormatPr baseColWidth="10" defaultRowHeight="15" x14ac:dyDescent="0.25"/>
  <cols>
    <col min="2" max="2" width="36.140625" customWidth="1"/>
    <col min="3" max="3" width="17.140625" customWidth="1"/>
  </cols>
  <sheetData>
    <row r="2" spans="2:11" ht="15" customHeight="1" x14ac:dyDescent="0.3">
      <c r="B2" s="37" t="s">
        <v>660</v>
      </c>
      <c r="C2" s="70"/>
      <c r="D2" s="12"/>
      <c r="E2" s="12"/>
      <c r="F2" s="12"/>
      <c r="G2" s="12"/>
      <c r="H2" s="12"/>
      <c r="I2" s="12"/>
      <c r="J2" s="12"/>
      <c r="K2" s="1"/>
    </row>
    <row r="3" spans="2:11" ht="16.5" x14ac:dyDescent="0.25">
      <c r="B3" s="70"/>
      <c r="C3" s="70"/>
      <c r="D3" s="12"/>
      <c r="E3" s="12"/>
      <c r="F3" s="12"/>
      <c r="G3" s="12"/>
      <c r="H3" s="12"/>
      <c r="I3" s="12"/>
      <c r="J3" s="12"/>
      <c r="K3" s="1"/>
    </row>
    <row r="4" spans="2:11" ht="16.5" x14ac:dyDescent="0.25">
      <c r="B4" s="70"/>
      <c r="C4" s="70"/>
      <c r="D4" s="12"/>
      <c r="E4" s="12"/>
      <c r="F4" s="12"/>
      <c r="G4" s="12"/>
      <c r="H4" s="12"/>
      <c r="I4" s="12"/>
    </row>
    <row r="5" spans="2:11" ht="16.5" x14ac:dyDescent="0.25">
      <c r="B5" s="70"/>
      <c r="C5" s="70"/>
      <c r="D5" s="12"/>
      <c r="E5" s="12"/>
      <c r="F5" s="12"/>
      <c r="G5" s="12"/>
      <c r="H5" s="12"/>
      <c r="I5" s="12"/>
    </row>
    <row r="6" spans="2:11" ht="24" customHeight="1" thickBot="1" x14ac:dyDescent="0.3">
      <c r="B6" s="27" t="s">
        <v>32</v>
      </c>
      <c r="C6" s="22" t="s">
        <v>79</v>
      </c>
    </row>
    <row r="7" spans="2:11" ht="15.75" thickBot="1" x14ac:dyDescent="0.3">
      <c r="B7" s="28" t="s">
        <v>33</v>
      </c>
      <c r="C7" s="30" t="s">
        <v>583</v>
      </c>
    </row>
    <row r="8" spans="2:11" ht="36" customHeight="1" thickBot="1" x14ac:dyDescent="0.3">
      <c r="B8" s="28" t="s">
        <v>194</v>
      </c>
      <c r="C8" s="30" t="s">
        <v>584</v>
      </c>
    </row>
    <row r="9" spans="2:11" ht="15.75" thickBot="1" x14ac:dyDescent="0.3">
      <c r="B9" s="28" t="s">
        <v>190</v>
      </c>
      <c r="C9" s="30" t="s">
        <v>585</v>
      </c>
    </row>
    <row r="10" spans="2:11" ht="36" customHeight="1" thickBot="1" x14ac:dyDescent="0.3">
      <c r="B10" s="28" t="s">
        <v>586</v>
      </c>
      <c r="C10" s="30" t="s">
        <v>587</v>
      </c>
    </row>
    <row r="11" spans="2:11" ht="36" customHeight="1" thickBot="1" x14ac:dyDescent="0.3">
      <c r="B11" s="28" t="s">
        <v>195</v>
      </c>
      <c r="C11" s="30" t="s">
        <v>588</v>
      </c>
    </row>
    <row r="12" spans="2:11" ht="15.75" thickBot="1" x14ac:dyDescent="0.3">
      <c r="B12" s="28" t="s">
        <v>35</v>
      </c>
      <c r="C12" s="30" t="s">
        <v>589</v>
      </c>
    </row>
    <row r="13" spans="2:11" ht="15.75" thickBot="1" x14ac:dyDescent="0.3">
      <c r="B13" s="28" t="s">
        <v>130</v>
      </c>
      <c r="C13" s="30" t="s">
        <v>590</v>
      </c>
    </row>
    <row r="14" spans="2:11" ht="15.75" thickBot="1" x14ac:dyDescent="0.3">
      <c r="B14" s="28" t="s">
        <v>36</v>
      </c>
      <c r="C14" s="30" t="s">
        <v>591</v>
      </c>
    </row>
    <row r="15" spans="2:11" ht="36" customHeight="1" thickBot="1" x14ac:dyDescent="0.3">
      <c r="B15" s="28" t="s">
        <v>303</v>
      </c>
      <c r="C15" s="30" t="s">
        <v>592</v>
      </c>
    </row>
    <row r="16" spans="2:11" ht="15.75" thickBot="1" x14ac:dyDescent="0.3">
      <c r="B16" s="28" t="s">
        <v>191</v>
      </c>
      <c r="C16" s="30" t="s">
        <v>593</v>
      </c>
    </row>
    <row r="17" spans="2:3" ht="15.75" thickBot="1" x14ac:dyDescent="0.3">
      <c r="B17" s="28" t="s">
        <v>82</v>
      </c>
      <c r="C17" s="30" t="s">
        <v>594</v>
      </c>
    </row>
    <row r="18" spans="2:3" x14ac:dyDescent="0.25">
      <c r="B18" s="13"/>
    </row>
  </sheetData>
  <pageMargins left="0.7" right="0.7" top="0.78740157499999996" bottom="0.78740157499999996"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F5A5C-5FD3-48AC-8C5A-69ADBF579DE6}">
  <dimension ref="B2:K17"/>
  <sheetViews>
    <sheetView workbookViewId="0">
      <selection activeCell="C7" sqref="C7:C17"/>
    </sheetView>
  </sheetViews>
  <sheetFormatPr baseColWidth="10" defaultRowHeight="15" x14ac:dyDescent="0.25"/>
  <cols>
    <col min="2" max="2" width="36.140625" customWidth="1"/>
    <col min="3" max="3" width="17.140625" customWidth="1"/>
  </cols>
  <sheetData>
    <row r="2" spans="2:11" ht="15" customHeight="1" x14ac:dyDescent="0.3">
      <c r="B2" s="37" t="s">
        <v>661</v>
      </c>
      <c r="C2" s="70"/>
      <c r="D2" s="12"/>
      <c r="E2" s="12"/>
      <c r="F2" s="12"/>
      <c r="G2" s="12"/>
      <c r="H2" s="12"/>
      <c r="I2" s="12"/>
      <c r="J2" s="12"/>
      <c r="K2" s="12"/>
    </row>
    <row r="3" spans="2:11" ht="16.5" x14ac:dyDescent="0.25">
      <c r="B3" s="69" t="s">
        <v>595</v>
      </c>
      <c r="C3" s="70"/>
      <c r="D3" s="12"/>
      <c r="E3" s="12"/>
      <c r="F3" s="12"/>
      <c r="G3" s="12"/>
      <c r="H3" s="12"/>
      <c r="I3" s="12"/>
      <c r="J3" s="12"/>
      <c r="K3" s="12"/>
    </row>
    <row r="4" spans="2:11" ht="16.5" x14ac:dyDescent="0.25">
      <c r="B4" s="70"/>
      <c r="C4" s="70"/>
      <c r="D4" s="12"/>
      <c r="E4" s="12"/>
      <c r="F4" s="12"/>
      <c r="G4" s="12"/>
      <c r="H4" s="12"/>
      <c r="I4" s="12"/>
    </row>
    <row r="5" spans="2:11" ht="16.5" x14ac:dyDescent="0.25">
      <c r="B5" s="70"/>
      <c r="C5" s="70"/>
      <c r="D5" s="12"/>
      <c r="E5" s="12"/>
      <c r="F5" s="12"/>
      <c r="G5" s="12"/>
      <c r="H5" s="12"/>
      <c r="I5" s="12"/>
    </row>
    <row r="6" spans="2:11" ht="24" customHeight="1" thickBot="1" x14ac:dyDescent="0.3">
      <c r="B6" s="27" t="s">
        <v>32</v>
      </c>
      <c r="C6" s="22" t="s">
        <v>80</v>
      </c>
    </row>
    <row r="7" spans="2:11" ht="15.75" thickBot="1" x14ac:dyDescent="0.3">
      <c r="B7" s="28" t="s">
        <v>33</v>
      </c>
      <c r="C7" s="30" t="s">
        <v>596</v>
      </c>
    </row>
    <row r="8" spans="2:11" ht="15.75" thickBot="1" x14ac:dyDescent="0.3">
      <c r="B8" s="28" t="s">
        <v>190</v>
      </c>
      <c r="C8" s="30" t="s">
        <v>597</v>
      </c>
    </row>
    <row r="9" spans="2:11" ht="15.75" thickBot="1" x14ac:dyDescent="0.3">
      <c r="B9" s="28" t="s">
        <v>191</v>
      </c>
      <c r="C9" s="30" t="s">
        <v>598</v>
      </c>
    </row>
    <row r="10" spans="2:11" ht="15.75" thickBot="1" x14ac:dyDescent="0.3">
      <c r="B10" s="28" t="s">
        <v>1027</v>
      </c>
      <c r="C10" s="30" t="s">
        <v>599</v>
      </c>
    </row>
    <row r="11" spans="2:11" ht="15.75" thickBot="1" x14ac:dyDescent="0.3">
      <c r="B11" s="28" t="s">
        <v>35</v>
      </c>
      <c r="C11" s="30" t="s">
        <v>600</v>
      </c>
    </row>
    <row r="12" spans="2:11" ht="15.75" thickBot="1" x14ac:dyDescent="0.3">
      <c r="B12" s="28" t="s">
        <v>36</v>
      </c>
      <c r="C12" s="30" t="s">
        <v>601</v>
      </c>
    </row>
    <row r="13" spans="2:11" ht="15.75" thickBot="1" x14ac:dyDescent="0.3">
      <c r="B13" s="28" t="s">
        <v>189</v>
      </c>
      <c r="C13" s="30" t="s">
        <v>602</v>
      </c>
    </row>
    <row r="14" spans="2:11" ht="36" customHeight="1" thickBot="1" x14ac:dyDescent="0.3">
      <c r="B14" s="28" t="s">
        <v>603</v>
      </c>
      <c r="C14" s="30" t="s">
        <v>604</v>
      </c>
    </row>
    <row r="15" spans="2:11" ht="36" customHeight="1" thickBot="1" x14ac:dyDescent="0.3">
      <c r="B15" s="28" t="s">
        <v>194</v>
      </c>
      <c r="C15" s="30" t="s">
        <v>541</v>
      </c>
    </row>
    <row r="16" spans="2:11" ht="15.75" thickBot="1" x14ac:dyDescent="0.3">
      <c r="B16" s="28" t="s">
        <v>130</v>
      </c>
      <c r="C16" s="30" t="s">
        <v>126</v>
      </c>
    </row>
    <row r="17" spans="2:3" ht="15.75" thickBot="1" x14ac:dyDescent="0.3">
      <c r="B17" s="28" t="s">
        <v>82</v>
      </c>
      <c r="C17" s="30" t="s">
        <v>605</v>
      </c>
    </row>
  </sheetData>
  <pageMargins left="0.7" right="0.7" top="0.78740157499999996" bottom="0.78740157499999996"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8D9DD-30D3-48F7-855E-0E500C55B83A}">
  <dimension ref="B2:K16"/>
  <sheetViews>
    <sheetView workbookViewId="0">
      <selection activeCell="C7" sqref="C7:J16"/>
    </sheetView>
  </sheetViews>
  <sheetFormatPr baseColWidth="10" defaultRowHeight="15" x14ac:dyDescent="0.25"/>
  <cols>
    <col min="2" max="2" width="18.28515625" customWidth="1"/>
    <col min="3" max="10" width="13.7109375" customWidth="1"/>
  </cols>
  <sheetData>
    <row r="2" spans="2:11" ht="15" customHeight="1" x14ac:dyDescent="0.3">
      <c r="B2" s="37" t="s">
        <v>662</v>
      </c>
      <c r="C2" s="70"/>
      <c r="D2" s="70"/>
      <c r="E2" s="70"/>
      <c r="F2" s="70"/>
      <c r="G2" s="70"/>
      <c r="H2" s="70"/>
      <c r="I2" s="70"/>
      <c r="J2" s="70"/>
      <c r="K2" s="12"/>
    </row>
    <row r="3" spans="2:11" ht="16.5" x14ac:dyDescent="0.25">
      <c r="B3" s="70"/>
      <c r="C3" s="70"/>
      <c r="D3" s="70"/>
      <c r="E3" s="70"/>
      <c r="F3" s="70"/>
      <c r="G3" s="70"/>
      <c r="H3" s="70"/>
      <c r="I3" s="70"/>
      <c r="J3" s="70"/>
      <c r="K3" s="12"/>
    </row>
    <row r="4" spans="2:11" ht="16.5" x14ac:dyDescent="0.25">
      <c r="B4" s="70"/>
      <c r="C4" s="70"/>
      <c r="D4" s="70"/>
      <c r="E4" s="70"/>
      <c r="F4" s="70"/>
      <c r="G4" s="70"/>
      <c r="H4" s="70"/>
      <c r="I4" s="70"/>
      <c r="J4" s="70"/>
      <c r="K4" s="12"/>
    </row>
    <row r="5" spans="2:11" ht="16.5" x14ac:dyDescent="0.25">
      <c r="B5" s="70"/>
      <c r="C5" s="70"/>
      <c r="D5" s="70"/>
      <c r="E5" s="70"/>
      <c r="F5" s="70"/>
      <c r="G5" s="70"/>
      <c r="H5" s="70"/>
      <c r="I5" s="70"/>
      <c r="J5" s="70"/>
      <c r="K5" s="12"/>
    </row>
    <row r="6" spans="2:11" ht="36" customHeight="1" thickBot="1" x14ac:dyDescent="0.3">
      <c r="B6" s="20" t="s">
        <v>45</v>
      </c>
      <c r="C6" s="20" t="s">
        <v>83</v>
      </c>
      <c r="D6" s="21" t="s">
        <v>74</v>
      </c>
      <c r="E6" s="21" t="s">
        <v>75</v>
      </c>
      <c r="F6" s="21" t="s">
        <v>76</v>
      </c>
      <c r="G6" s="21" t="s">
        <v>77</v>
      </c>
      <c r="H6" s="21" t="s">
        <v>78</v>
      </c>
      <c r="I6" s="22" t="s">
        <v>79</v>
      </c>
      <c r="J6" s="22" t="s">
        <v>80</v>
      </c>
    </row>
    <row r="7" spans="2:11" ht="15.75" thickBot="1" x14ac:dyDescent="0.3">
      <c r="B7" s="23" t="s">
        <v>46</v>
      </c>
      <c r="C7" s="48" t="s">
        <v>393</v>
      </c>
      <c r="D7" s="50" t="s">
        <v>606</v>
      </c>
      <c r="E7" s="50" t="s">
        <v>354</v>
      </c>
      <c r="F7" s="50" t="s">
        <v>356</v>
      </c>
      <c r="G7" s="50" t="s">
        <v>607</v>
      </c>
      <c r="H7" s="50" t="s">
        <v>607</v>
      </c>
      <c r="I7" s="30" t="s">
        <v>608</v>
      </c>
      <c r="J7" s="30" t="s">
        <v>355</v>
      </c>
    </row>
    <row r="8" spans="2:11" ht="15.75" thickBot="1" x14ac:dyDescent="0.3">
      <c r="B8" s="23" t="s">
        <v>47</v>
      </c>
      <c r="C8" s="48" t="s">
        <v>334</v>
      </c>
      <c r="D8" s="50" t="s">
        <v>606</v>
      </c>
      <c r="E8" s="50" t="s">
        <v>354</v>
      </c>
      <c r="F8" s="50" t="s">
        <v>356</v>
      </c>
      <c r="G8" s="50" t="s">
        <v>358</v>
      </c>
      <c r="H8" s="50" t="s">
        <v>354</v>
      </c>
      <c r="I8" s="30" t="s">
        <v>357</v>
      </c>
      <c r="J8" s="30" t="s">
        <v>609</v>
      </c>
    </row>
    <row r="9" spans="2:11" ht="15.75" thickBot="1" x14ac:dyDescent="0.3">
      <c r="B9" s="23" t="s">
        <v>48</v>
      </c>
      <c r="C9" s="48" t="s">
        <v>360</v>
      </c>
      <c r="D9" s="50" t="s">
        <v>610</v>
      </c>
      <c r="E9" s="50" t="s">
        <v>609</v>
      </c>
      <c r="F9" s="50" t="s">
        <v>354</v>
      </c>
      <c r="G9" s="50" t="s">
        <v>354</v>
      </c>
      <c r="H9" s="50" t="s">
        <v>606</v>
      </c>
      <c r="I9" s="30" t="s">
        <v>363</v>
      </c>
      <c r="J9" s="30" t="s">
        <v>610</v>
      </c>
    </row>
    <row r="10" spans="2:11" ht="15.75" thickBot="1" x14ac:dyDescent="0.3">
      <c r="B10" s="23" t="s">
        <v>49</v>
      </c>
      <c r="C10" s="48" t="s">
        <v>359</v>
      </c>
      <c r="D10" s="50" t="s">
        <v>606</v>
      </c>
      <c r="E10" s="50" t="s">
        <v>610</v>
      </c>
      <c r="F10" s="50" t="s">
        <v>350</v>
      </c>
      <c r="G10" s="50" t="s">
        <v>610</v>
      </c>
      <c r="H10" s="50" t="s">
        <v>355</v>
      </c>
      <c r="I10" s="30" t="s">
        <v>393</v>
      </c>
      <c r="J10" s="30" t="s">
        <v>606</v>
      </c>
    </row>
    <row r="11" spans="2:11" ht="15.75" thickBot="1" x14ac:dyDescent="0.3">
      <c r="B11" s="23" t="s">
        <v>50</v>
      </c>
      <c r="C11" s="48" t="s">
        <v>330</v>
      </c>
      <c r="D11" s="50" t="s">
        <v>356</v>
      </c>
      <c r="E11" s="50" t="s">
        <v>610</v>
      </c>
      <c r="F11" s="50" t="s">
        <v>364</v>
      </c>
      <c r="G11" s="50" t="s">
        <v>360</v>
      </c>
      <c r="H11" s="50" t="s">
        <v>350</v>
      </c>
      <c r="I11" s="30" t="s">
        <v>342</v>
      </c>
      <c r="J11" s="30" t="s">
        <v>355</v>
      </c>
    </row>
    <row r="12" spans="2:11" ht="15.75" thickBot="1" x14ac:dyDescent="0.3">
      <c r="B12" s="23" t="s">
        <v>51</v>
      </c>
      <c r="C12" s="48" t="s">
        <v>348</v>
      </c>
      <c r="D12" s="50" t="s">
        <v>606</v>
      </c>
      <c r="E12" s="50" t="s">
        <v>606</v>
      </c>
      <c r="F12" s="50" t="s">
        <v>360</v>
      </c>
      <c r="G12" s="50" t="s">
        <v>354</v>
      </c>
      <c r="H12" s="50" t="s">
        <v>364</v>
      </c>
      <c r="I12" s="30" t="s">
        <v>611</v>
      </c>
      <c r="J12" s="30" t="s">
        <v>355</v>
      </c>
    </row>
    <row r="13" spans="2:11" ht="15.75" thickBot="1" x14ac:dyDescent="0.3">
      <c r="B13" s="23" t="s">
        <v>52</v>
      </c>
      <c r="C13" s="48" t="s">
        <v>612</v>
      </c>
      <c r="D13" s="50" t="s">
        <v>354</v>
      </c>
      <c r="E13" s="50" t="s">
        <v>354</v>
      </c>
      <c r="F13" s="50" t="s">
        <v>350</v>
      </c>
      <c r="G13" s="50" t="s">
        <v>352</v>
      </c>
      <c r="H13" s="50" t="s">
        <v>362</v>
      </c>
      <c r="I13" s="30" t="s">
        <v>613</v>
      </c>
      <c r="J13" s="30" t="s">
        <v>355</v>
      </c>
    </row>
    <row r="14" spans="2:11" ht="15.75" thickBot="1" x14ac:dyDescent="0.3">
      <c r="B14" s="23" t="s">
        <v>53</v>
      </c>
      <c r="C14" s="48" t="s">
        <v>336</v>
      </c>
      <c r="D14" s="50" t="s">
        <v>330</v>
      </c>
      <c r="E14" s="50" t="s">
        <v>351</v>
      </c>
      <c r="F14" s="50" t="s">
        <v>614</v>
      </c>
      <c r="G14" s="50" t="s">
        <v>615</v>
      </c>
      <c r="H14" s="50" t="s">
        <v>361</v>
      </c>
      <c r="I14" s="30" t="s">
        <v>394</v>
      </c>
      <c r="J14" s="30" t="s">
        <v>351</v>
      </c>
    </row>
    <row r="15" spans="2:11" ht="15.75" thickBot="1" x14ac:dyDescent="0.3">
      <c r="B15" s="23" t="s">
        <v>54</v>
      </c>
      <c r="C15" s="48" t="s">
        <v>359</v>
      </c>
      <c r="D15" s="50" t="s">
        <v>362</v>
      </c>
      <c r="E15" s="50" t="s">
        <v>610</v>
      </c>
      <c r="F15" s="50" t="s">
        <v>352</v>
      </c>
      <c r="G15" s="50" t="s">
        <v>360</v>
      </c>
      <c r="H15" s="50" t="s">
        <v>606</v>
      </c>
      <c r="I15" s="30" t="s">
        <v>616</v>
      </c>
      <c r="J15" s="30" t="s">
        <v>354</v>
      </c>
    </row>
    <row r="16" spans="2:11" ht="15.75" thickBot="1" x14ac:dyDescent="0.3">
      <c r="B16" s="23" t="s">
        <v>84</v>
      </c>
      <c r="C16" s="48" t="s">
        <v>348</v>
      </c>
      <c r="D16" s="50" t="s">
        <v>354</v>
      </c>
      <c r="E16" s="50" t="s">
        <v>610</v>
      </c>
      <c r="F16" s="50" t="s">
        <v>350</v>
      </c>
      <c r="G16" s="50" t="s">
        <v>356</v>
      </c>
      <c r="H16" s="50" t="s">
        <v>354</v>
      </c>
      <c r="I16" s="30" t="s">
        <v>617</v>
      </c>
      <c r="J16" s="30" t="s">
        <v>355</v>
      </c>
    </row>
  </sheetData>
  <pageMargins left="0.7" right="0.7" top="0.78740157499999996" bottom="0.78740157499999996"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B6BE6D-5BDF-477C-8227-617E657EFA27}">
  <dimension ref="B2:J15"/>
  <sheetViews>
    <sheetView workbookViewId="0">
      <selection activeCell="B2" sqref="B2"/>
    </sheetView>
  </sheetViews>
  <sheetFormatPr baseColWidth="10" defaultRowHeight="15" x14ac:dyDescent="0.25"/>
  <cols>
    <col min="2" max="2" width="18.28515625" customWidth="1"/>
    <col min="3" max="10" width="13.7109375" customWidth="1"/>
  </cols>
  <sheetData>
    <row r="2" spans="2:10" ht="15" customHeight="1" x14ac:dyDescent="0.3">
      <c r="B2" s="37" t="s">
        <v>663</v>
      </c>
      <c r="C2" s="70"/>
      <c r="D2" s="70"/>
      <c r="E2" s="70"/>
      <c r="F2" s="70"/>
      <c r="G2" s="70"/>
      <c r="H2" s="16"/>
      <c r="I2" s="16"/>
      <c r="J2" s="16"/>
    </row>
    <row r="3" spans="2:10" ht="16.5" x14ac:dyDescent="0.3">
      <c r="B3" s="70"/>
      <c r="C3" s="70"/>
      <c r="D3" s="70"/>
      <c r="E3" s="70"/>
      <c r="F3" s="70"/>
      <c r="G3" s="70"/>
      <c r="H3" s="16"/>
      <c r="I3" s="16"/>
      <c r="J3" s="16"/>
    </row>
    <row r="4" spans="2:10" ht="16.5" x14ac:dyDescent="0.3">
      <c r="B4" s="70"/>
      <c r="C4" s="70"/>
      <c r="D4" s="70"/>
      <c r="E4" s="70"/>
      <c r="F4" s="70"/>
      <c r="G4" s="70"/>
      <c r="H4" s="16"/>
      <c r="I4" s="16"/>
      <c r="J4" s="16"/>
    </row>
    <row r="5" spans="2:10" ht="16.5" x14ac:dyDescent="0.3">
      <c r="B5" s="16"/>
      <c r="C5" s="16"/>
      <c r="D5" s="16"/>
      <c r="E5" s="16"/>
      <c r="F5" s="16"/>
      <c r="G5" s="16"/>
      <c r="H5" s="16"/>
      <c r="I5" s="16"/>
      <c r="J5" s="16"/>
    </row>
    <row r="6" spans="2:10" ht="36" customHeight="1" thickBot="1" x14ac:dyDescent="0.3">
      <c r="B6" s="20" t="s">
        <v>45</v>
      </c>
      <c r="C6" s="20" t="s">
        <v>74</v>
      </c>
      <c r="D6" s="21" t="s">
        <v>75</v>
      </c>
      <c r="E6" s="21" t="s">
        <v>76</v>
      </c>
      <c r="F6" s="21" t="s">
        <v>77</v>
      </c>
      <c r="G6" s="21" t="s">
        <v>78</v>
      </c>
      <c r="H6" s="21" t="s">
        <v>79</v>
      </c>
      <c r="I6" s="22" t="s">
        <v>80</v>
      </c>
      <c r="J6" s="22" t="s">
        <v>15</v>
      </c>
    </row>
    <row r="7" spans="2:10" ht="15.75" thickBot="1" x14ac:dyDescent="0.3">
      <c r="B7" s="23" t="s">
        <v>46</v>
      </c>
      <c r="C7" s="17">
        <v>124</v>
      </c>
      <c r="D7" s="18">
        <v>66</v>
      </c>
      <c r="E7" s="18">
        <v>106</v>
      </c>
      <c r="F7" s="18">
        <v>65</v>
      </c>
      <c r="G7" s="18">
        <v>14</v>
      </c>
      <c r="H7" s="18">
        <v>593</v>
      </c>
      <c r="I7" s="19">
        <v>146</v>
      </c>
      <c r="J7" s="35">
        <v>1114</v>
      </c>
    </row>
    <row r="8" spans="2:10" ht="15.75" thickBot="1" x14ac:dyDescent="0.3">
      <c r="B8" s="23" t="s">
        <v>47</v>
      </c>
      <c r="C8" s="17">
        <v>391</v>
      </c>
      <c r="D8" s="18">
        <v>101</v>
      </c>
      <c r="E8" s="18">
        <v>257</v>
      </c>
      <c r="F8" s="18">
        <v>147</v>
      </c>
      <c r="G8" s="18">
        <v>20</v>
      </c>
      <c r="H8" s="18">
        <v>998</v>
      </c>
      <c r="I8" s="19">
        <v>414</v>
      </c>
      <c r="J8" s="35">
        <v>2328</v>
      </c>
    </row>
    <row r="9" spans="2:10" ht="15.75" thickBot="1" x14ac:dyDescent="0.3">
      <c r="B9" s="23" t="s">
        <v>48</v>
      </c>
      <c r="C9" s="17">
        <v>662</v>
      </c>
      <c r="D9" s="18">
        <v>396</v>
      </c>
      <c r="E9" s="39">
        <v>1015</v>
      </c>
      <c r="F9" s="18">
        <v>408</v>
      </c>
      <c r="G9" s="18">
        <v>66</v>
      </c>
      <c r="H9" s="39">
        <v>3424</v>
      </c>
      <c r="I9" s="19">
        <v>762</v>
      </c>
      <c r="J9" s="35">
        <v>6729</v>
      </c>
    </row>
    <row r="10" spans="2:10" ht="15.75" thickBot="1" x14ac:dyDescent="0.3">
      <c r="B10" s="23" t="s">
        <v>49</v>
      </c>
      <c r="C10" s="38">
        <v>1070</v>
      </c>
      <c r="D10" s="18">
        <v>312</v>
      </c>
      <c r="E10" s="18">
        <v>818</v>
      </c>
      <c r="F10" s="18">
        <v>468</v>
      </c>
      <c r="G10" s="18">
        <v>46</v>
      </c>
      <c r="H10" s="39">
        <v>3182</v>
      </c>
      <c r="I10" s="19">
        <v>900</v>
      </c>
      <c r="J10" s="35">
        <v>6793</v>
      </c>
    </row>
    <row r="11" spans="2:10" ht="15.75" thickBot="1" x14ac:dyDescent="0.3">
      <c r="B11" s="23" t="s">
        <v>50</v>
      </c>
      <c r="C11" s="17">
        <v>407</v>
      </c>
      <c r="D11" s="18">
        <v>135</v>
      </c>
      <c r="E11" s="18">
        <v>280</v>
      </c>
      <c r="F11" s="18">
        <v>144</v>
      </c>
      <c r="G11" s="18">
        <v>47</v>
      </c>
      <c r="H11" s="39">
        <v>1767</v>
      </c>
      <c r="I11" s="19">
        <v>359</v>
      </c>
      <c r="J11" s="35">
        <v>3139</v>
      </c>
    </row>
    <row r="12" spans="2:10" ht="15.75" thickBot="1" x14ac:dyDescent="0.3">
      <c r="B12" s="23" t="s">
        <v>51</v>
      </c>
      <c r="C12" s="38">
        <v>1063</v>
      </c>
      <c r="D12" s="18">
        <v>257</v>
      </c>
      <c r="E12" s="18">
        <v>521</v>
      </c>
      <c r="F12" s="18">
        <v>283</v>
      </c>
      <c r="G12" s="18">
        <v>22</v>
      </c>
      <c r="H12" s="39">
        <v>2410</v>
      </c>
      <c r="I12" s="19">
        <v>704</v>
      </c>
      <c r="J12" s="35">
        <v>5258</v>
      </c>
    </row>
    <row r="13" spans="2:10" ht="15.75" thickBot="1" x14ac:dyDescent="0.3">
      <c r="B13" s="23" t="s">
        <v>52</v>
      </c>
      <c r="C13" s="17">
        <v>601</v>
      </c>
      <c r="D13" s="18">
        <v>153</v>
      </c>
      <c r="E13" s="18">
        <v>532</v>
      </c>
      <c r="F13" s="18">
        <v>289</v>
      </c>
      <c r="G13" s="18">
        <v>10</v>
      </c>
      <c r="H13" s="39">
        <v>2000</v>
      </c>
      <c r="I13" s="19">
        <v>482</v>
      </c>
      <c r="J13" s="35">
        <v>4065</v>
      </c>
    </row>
    <row r="14" spans="2:10" ht="15.75" thickBot="1" x14ac:dyDescent="0.3">
      <c r="B14" s="23" t="s">
        <v>53</v>
      </c>
      <c r="C14" s="17">
        <v>144</v>
      </c>
      <c r="D14" s="18">
        <v>40</v>
      </c>
      <c r="E14" s="18">
        <v>139</v>
      </c>
      <c r="F14" s="18">
        <v>106</v>
      </c>
      <c r="G14" s="18">
        <v>8</v>
      </c>
      <c r="H14" s="18">
        <v>888</v>
      </c>
      <c r="I14" s="19">
        <v>129</v>
      </c>
      <c r="J14" s="35">
        <v>1452</v>
      </c>
    </row>
    <row r="15" spans="2:10" ht="15.75" thickBot="1" x14ac:dyDescent="0.3">
      <c r="B15" s="23" t="s">
        <v>54</v>
      </c>
      <c r="C15" s="38">
        <v>1648</v>
      </c>
      <c r="D15" s="18">
        <v>381</v>
      </c>
      <c r="E15" s="18">
        <v>955</v>
      </c>
      <c r="F15" s="18">
        <v>465</v>
      </c>
      <c r="G15" s="18">
        <v>151</v>
      </c>
      <c r="H15" s="39">
        <v>3491</v>
      </c>
      <c r="I15" s="35">
        <v>1289</v>
      </c>
      <c r="J15" s="35">
        <v>8377</v>
      </c>
    </row>
  </sheetData>
  <pageMargins left="0.7" right="0.7" top="0.78740157499999996" bottom="0.78740157499999996"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829B0-9991-495A-A621-AF11B2CF5936}">
  <dimension ref="B2:L13"/>
  <sheetViews>
    <sheetView workbookViewId="0">
      <selection activeCell="G22" sqref="G22"/>
    </sheetView>
  </sheetViews>
  <sheetFormatPr baseColWidth="10" defaultRowHeight="15" x14ac:dyDescent="0.25"/>
  <cols>
    <col min="1" max="1" width="13.7109375" customWidth="1"/>
    <col min="2" max="2" width="18.28515625" customWidth="1"/>
    <col min="3" max="11" width="13.7109375" customWidth="1"/>
  </cols>
  <sheetData>
    <row r="2" spans="2:12" ht="15" customHeight="1" x14ac:dyDescent="0.3">
      <c r="B2" s="37" t="s">
        <v>664</v>
      </c>
      <c r="C2" s="70"/>
      <c r="D2" s="70"/>
      <c r="E2" s="70"/>
      <c r="F2" s="70"/>
      <c r="G2" s="70"/>
      <c r="H2" s="16"/>
      <c r="I2" s="16"/>
      <c r="J2" s="16"/>
      <c r="K2" s="16"/>
    </row>
    <row r="3" spans="2:12" ht="16.5" x14ac:dyDescent="0.3">
      <c r="B3" s="70"/>
      <c r="C3" s="70"/>
      <c r="D3" s="70"/>
      <c r="E3" s="70"/>
      <c r="F3" s="70"/>
      <c r="G3" s="70"/>
      <c r="H3" s="16"/>
      <c r="I3" s="16"/>
      <c r="J3" s="16"/>
      <c r="K3" s="16"/>
    </row>
    <row r="4" spans="2:12" ht="16.5" x14ac:dyDescent="0.3">
      <c r="B4" s="70"/>
      <c r="C4" s="70"/>
      <c r="D4" s="70"/>
      <c r="E4" s="70"/>
      <c r="F4" s="70"/>
      <c r="G4" s="70"/>
      <c r="H4" s="16"/>
      <c r="I4" s="16"/>
      <c r="J4" s="16"/>
      <c r="K4" s="16"/>
    </row>
    <row r="5" spans="2:12" ht="16.5" x14ac:dyDescent="0.3">
      <c r="B5" s="70"/>
      <c r="C5" s="70"/>
      <c r="D5" s="70"/>
      <c r="E5" s="70"/>
      <c r="F5" s="70"/>
      <c r="G5" s="70"/>
      <c r="H5" s="16"/>
      <c r="I5" s="16"/>
      <c r="J5" s="16"/>
      <c r="K5" s="16"/>
    </row>
    <row r="6" spans="2:12" ht="36" customHeight="1" thickBot="1" x14ac:dyDescent="0.3">
      <c r="B6" s="20" t="s">
        <v>0</v>
      </c>
      <c r="C6" s="20" t="s">
        <v>65</v>
      </c>
      <c r="D6" s="21" t="s">
        <v>66</v>
      </c>
      <c r="E6" s="21" t="s">
        <v>67</v>
      </c>
      <c r="F6" s="21" t="s">
        <v>68</v>
      </c>
      <c r="G6" s="21" t="s">
        <v>69</v>
      </c>
      <c r="H6" s="21" t="s">
        <v>70</v>
      </c>
      <c r="I6" s="21" t="s">
        <v>52</v>
      </c>
      <c r="J6" s="22" t="s">
        <v>71</v>
      </c>
      <c r="K6" s="22" t="s">
        <v>54</v>
      </c>
      <c r="L6" s="85" t="s">
        <v>1978</v>
      </c>
    </row>
    <row r="7" spans="2:12" ht="15.75" thickBot="1" x14ac:dyDescent="0.3">
      <c r="B7" s="23" t="s">
        <v>74</v>
      </c>
      <c r="C7" s="17">
        <v>0.41</v>
      </c>
      <c r="D7" s="18">
        <v>0.69</v>
      </c>
      <c r="E7" s="18">
        <v>0.38</v>
      </c>
      <c r="F7" s="18">
        <v>0.69</v>
      </c>
      <c r="G7" s="18">
        <v>0.71</v>
      </c>
      <c r="H7" s="18">
        <v>0.84</v>
      </c>
      <c r="I7" s="18">
        <v>0.77</v>
      </c>
      <c r="J7" s="19">
        <v>0.35</v>
      </c>
      <c r="K7" s="19">
        <v>0.81</v>
      </c>
      <c r="L7" s="91">
        <v>0.65</v>
      </c>
    </row>
    <row r="8" spans="2:12" ht="15.75" thickBot="1" x14ac:dyDescent="0.3">
      <c r="B8" s="23" t="s">
        <v>75</v>
      </c>
      <c r="C8" s="17">
        <v>0.22</v>
      </c>
      <c r="D8" s="18">
        <v>0.18</v>
      </c>
      <c r="E8" s="18">
        <v>0.23</v>
      </c>
      <c r="F8" s="18">
        <v>0.2</v>
      </c>
      <c r="G8" s="18">
        <v>0.24</v>
      </c>
      <c r="H8" s="18">
        <v>0.2</v>
      </c>
      <c r="I8" s="18">
        <v>0.2</v>
      </c>
      <c r="J8" s="19">
        <v>0.1</v>
      </c>
      <c r="K8" s="19">
        <v>0.19</v>
      </c>
      <c r="L8" s="91">
        <v>0.19</v>
      </c>
    </row>
    <row r="9" spans="2:12" ht="15.75" thickBot="1" x14ac:dyDescent="0.3">
      <c r="B9" s="23" t="s">
        <v>76</v>
      </c>
      <c r="C9" s="17">
        <v>0.35</v>
      </c>
      <c r="D9" s="18">
        <v>0.45</v>
      </c>
      <c r="E9" s="18">
        <v>0.59</v>
      </c>
      <c r="F9" s="18">
        <v>0.53</v>
      </c>
      <c r="G9" s="18">
        <v>0.49</v>
      </c>
      <c r="H9" s="18">
        <v>0.41</v>
      </c>
      <c r="I9" s="18">
        <v>0.68</v>
      </c>
      <c r="J9" s="19">
        <v>0.34</v>
      </c>
      <c r="K9" s="19">
        <v>0.47</v>
      </c>
      <c r="L9" s="91">
        <v>0.48</v>
      </c>
    </row>
    <row r="10" spans="2:12" ht="15.75" thickBot="1" x14ac:dyDescent="0.3">
      <c r="B10" s="23" t="s">
        <v>77</v>
      </c>
      <c r="C10" s="17">
        <v>0.21</v>
      </c>
      <c r="D10" s="18">
        <v>0.26</v>
      </c>
      <c r="E10" s="18">
        <v>0.24</v>
      </c>
      <c r="F10" s="18">
        <v>0.3</v>
      </c>
      <c r="G10" s="18">
        <v>0.25</v>
      </c>
      <c r="H10" s="18">
        <v>0.22</v>
      </c>
      <c r="I10" s="18">
        <v>0.37</v>
      </c>
      <c r="J10" s="19">
        <v>0.26</v>
      </c>
      <c r="K10" s="19">
        <v>0.23</v>
      </c>
      <c r="L10" s="91">
        <v>0.24</v>
      </c>
    </row>
    <row r="11" spans="2:12" ht="15.75" thickBot="1" x14ac:dyDescent="0.3">
      <c r="B11" s="23" t="s">
        <v>78</v>
      </c>
      <c r="C11" s="17">
        <v>0.05</v>
      </c>
      <c r="D11" s="18">
        <v>0.04</v>
      </c>
      <c r="E11" s="18">
        <v>0.04</v>
      </c>
      <c r="F11" s="18">
        <v>0.03</v>
      </c>
      <c r="G11" s="18">
        <v>0.08</v>
      </c>
      <c r="H11" s="18">
        <v>0.02</v>
      </c>
      <c r="I11" s="18">
        <v>0.01</v>
      </c>
      <c r="J11" s="19">
        <v>0.02</v>
      </c>
      <c r="K11" s="19">
        <v>7.0000000000000007E-2</v>
      </c>
      <c r="L11" s="91">
        <v>0.04</v>
      </c>
    </row>
    <row r="12" spans="2:12" ht="15.75" thickBot="1" x14ac:dyDescent="0.3">
      <c r="B12" s="23" t="s">
        <v>79</v>
      </c>
      <c r="C12" s="17">
        <v>1.96</v>
      </c>
      <c r="D12" s="18">
        <v>1.75</v>
      </c>
      <c r="E12" s="18">
        <v>1.98</v>
      </c>
      <c r="F12" s="18">
        <v>2.0699999999999998</v>
      </c>
      <c r="G12" s="18">
        <v>3.08</v>
      </c>
      <c r="H12" s="18">
        <v>1.89</v>
      </c>
      <c r="I12" s="18">
        <v>2.57</v>
      </c>
      <c r="J12" s="19">
        <v>2.15</v>
      </c>
      <c r="K12" s="19">
        <v>1.71</v>
      </c>
      <c r="L12" s="91">
        <v>1.94</v>
      </c>
    </row>
    <row r="13" spans="2:12" ht="15.75" thickBot="1" x14ac:dyDescent="0.3">
      <c r="B13" s="23" t="s">
        <v>80</v>
      </c>
      <c r="C13" s="17">
        <v>0.48</v>
      </c>
      <c r="D13" s="18">
        <v>0.73</v>
      </c>
      <c r="E13" s="18">
        <v>0.44</v>
      </c>
      <c r="F13" s="18">
        <v>0.57999999999999996</v>
      </c>
      <c r="G13" s="18">
        <v>0.63</v>
      </c>
      <c r="H13" s="18">
        <v>0.55000000000000004</v>
      </c>
      <c r="I13" s="18">
        <v>0.62</v>
      </c>
      <c r="J13" s="19">
        <v>0.31</v>
      </c>
      <c r="K13" s="19">
        <v>0.63</v>
      </c>
      <c r="L13" s="92">
        <v>0.56000000000000005</v>
      </c>
    </row>
  </sheetData>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EE1E3-6AF7-4C3A-B5FC-101FDCE4CCF3}">
  <dimension ref="B2:I41"/>
  <sheetViews>
    <sheetView tabSelected="1" zoomScale="110" zoomScaleNormal="110" workbookViewId="0">
      <selection activeCell="B30" sqref="B30:B32"/>
    </sheetView>
  </sheetViews>
  <sheetFormatPr baseColWidth="10" defaultRowHeight="15" x14ac:dyDescent="0.25"/>
  <cols>
    <col min="2" max="2" width="18.28515625" customWidth="1"/>
    <col min="3" max="9" width="13.7109375" customWidth="1"/>
  </cols>
  <sheetData>
    <row r="2" spans="2:9" ht="15" customHeight="1" x14ac:dyDescent="0.3">
      <c r="B2" s="37" t="s">
        <v>206</v>
      </c>
      <c r="C2" s="16"/>
      <c r="D2" s="16"/>
      <c r="E2" s="16"/>
      <c r="F2" s="16"/>
      <c r="G2" s="16"/>
      <c r="H2" s="16"/>
      <c r="I2" s="16"/>
    </row>
    <row r="3" spans="2:9" ht="15.75" customHeight="1" x14ac:dyDescent="0.3">
      <c r="B3" s="16"/>
      <c r="C3" s="47"/>
      <c r="D3" s="47"/>
      <c r="E3" s="47"/>
      <c r="F3" s="47"/>
      <c r="G3" s="47"/>
      <c r="H3" s="16"/>
      <c r="I3" s="16"/>
    </row>
    <row r="4" spans="2:9" ht="15.75" customHeight="1" x14ac:dyDescent="0.25">
      <c r="B4" s="159" t="s">
        <v>0</v>
      </c>
      <c r="C4" s="58" t="s">
        <v>1</v>
      </c>
      <c r="D4" s="58" t="s">
        <v>3</v>
      </c>
      <c r="E4" s="159" t="s">
        <v>5</v>
      </c>
      <c r="F4" s="159"/>
      <c r="G4" s="159" t="s">
        <v>6</v>
      </c>
      <c r="H4" s="58" t="s">
        <v>7</v>
      </c>
      <c r="I4" s="159" t="s">
        <v>9</v>
      </c>
    </row>
    <row r="5" spans="2:9" x14ac:dyDescent="0.25">
      <c r="B5" s="159"/>
      <c r="C5" s="58" t="s">
        <v>2</v>
      </c>
      <c r="D5" s="58" t="s">
        <v>4</v>
      </c>
      <c r="E5" s="58" t="s">
        <v>10</v>
      </c>
      <c r="F5" s="58" t="s">
        <v>11</v>
      </c>
      <c r="G5" s="159"/>
      <c r="H5" s="58" t="s">
        <v>8</v>
      </c>
      <c r="I5" s="159"/>
    </row>
    <row r="6" spans="2:9" ht="36" customHeight="1" thickBot="1" x14ac:dyDescent="0.3">
      <c r="B6" s="162"/>
      <c r="C6" s="20"/>
      <c r="D6" s="21"/>
      <c r="E6" s="21" t="s">
        <v>2</v>
      </c>
      <c r="F6" s="21" t="s">
        <v>4</v>
      </c>
      <c r="G6" s="161"/>
      <c r="H6" s="22"/>
      <c r="I6" s="160"/>
    </row>
    <row r="7" spans="2:9" ht="15.75" thickBot="1" x14ac:dyDescent="0.3">
      <c r="B7" s="26" t="s">
        <v>12</v>
      </c>
      <c r="C7" s="51">
        <v>80616</v>
      </c>
      <c r="D7" s="49">
        <v>2172</v>
      </c>
      <c r="E7" s="49">
        <v>14841</v>
      </c>
      <c r="F7" s="50">
        <v>194</v>
      </c>
      <c r="G7" s="49">
        <v>97823</v>
      </c>
      <c r="H7" s="40">
        <v>16103</v>
      </c>
      <c r="I7" s="40">
        <v>113926</v>
      </c>
    </row>
    <row r="8" spans="2:9" ht="15.75" thickBot="1" x14ac:dyDescent="0.3">
      <c r="B8" s="26" t="s">
        <v>13</v>
      </c>
      <c r="C8" s="51">
        <v>6637</v>
      </c>
      <c r="D8" s="50" t="s">
        <v>166</v>
      </c>
      <c r="E8" s="50" t="s">
        <v>166</v>
      </c>
      <c r="F8" s="50" t="s">
        <v>166</v>
      </c>
      <c r="G8" s="49">
        <v>6637</v>
      </c>
      <c r="H8" s="40">
        <v>3814</v>
      </c>
      <c r="I8" s="40">
        <v>10451</v>
      </c>
    </row>
    <row r="9" spans="2:9" ht="15.75" thickBot="1" x14ac:dyDescent="0.3">
      <c r="B9" s="26" t="s">
        <v>14</v>
      </c>
      <c r="C9" s="103">
        <v>48790</v>
      </c>
      <c r="D9" s="78" t="s">
        <v>166</v>
      </c>
      <c r="E9" s="78" t="s">
        <v>166</v>
      </c>
      <c r="F9" s="78" t="s">
        <v>166</v>
      </c>
      <c r="G9" s="104">
        <v>48790</v>
      </c>
      <c r="H9" s="105">
        <v>13951</v>
      </c>
      <c r="I9" s="105">
        <v>62741</v>
      </c>
    </row>
    <row r="10" spans="2:9" ht="15.75" thickBot="1" x14ac:dyDescent="0.3">
      <c r="B10" s="177" t="s">
        <v>1981</v>
      </c>
      <c r="C10" s="139">
        <v>136043</v>
      </c>
      <c r="D10" s="139">
        <v>2172</v>
      </c>
      <c r="E10" s="139">
        <v>14841</v>
      </c>
      <c r="F10" s="139">
        <v>194</v>
      </c>
      <c r="G10" s="139">
        <v>153250</v>
      </c>
      <c r="H10" s="139">
        <v>33868</v>
      </c>
      <c r="I10" s="140">
        <v>187118</v>
      </c>
    </row>
    <row r="11" spans="2:9" ht="15.75" thickBot="1" x14ac:dyDescent="0.3">
      <c r="B11" s="178"/>
      <c r="C11" s="139"/>
      <c r="D11" s="139"/>
      <c r="E11" s="139"/>
      <c r="F11" s="139"/>
      <c r="G11" s="139"/>
      <c r="H11" s="139"/>
      <c r="I11" s="140"/>
    </row>
    <row r="12" spans="2:9" ht="15.75" thickBot="1" x14ac:dyDescent="0.3">
      <c r="B12" s="179"/>
      <c r="C12" s="139"/>
      <c r="D12" s="139"/>
      <c r="E12" s="139"/>
      <c r="F12" s="139"/>
      <c r="G12" s="139"/>
      <c r="H12" s="139"/>
      <c r="I12" s="140"/>
    </row>
    <row r="13" spans="2:9" ht="15.75" thickBot="1" x14ac:dyDescent="0.3">
      <c r="B13" s="26" t="s">
        <v>16</v>
      </c>
      <c r="C13" s="106">
        <v>5142</v>
      </c>
      <c r="D13" s="107">
        <v>67</v>
      </c>
      <c r="E13" s="108">
        <v>779</v>
      </c>
      <c r="F13" s="107" t="s">
        <v>167</v>
      </c>
      <c r="G13" s="108">
        <v>5990</v>
      </c>
      <c r="H13" s="109">
        <v>1219</v>
      </c>
      <c r="I13" s="110">
        <v>7209</v>
      </c>
    </row>
    <row r="14" spans="2:9" ht="15.75" thickBot="1" x14ac:dyDescent="0.3">
      <c r="B14" s="26" t="s">
        <v>17</v>
      </c>
      <c r="C14" s="48">
        <v>821</v>
      </c>
      <c r="D14" s="50">
        <v>277</v>
      </c>
      <c r="E14" s="50">
        <v>592</v>
      </c>
      <c r="F14" s="50">
        <v>33</v>
      </c>
      <c r="G14" s="49">
        <v>1723</v>
      </c>
      <c r="H14" s="30">
        <v>437</v>
      </c>
      <c r="I14" s="40">
        <v>2160</v>
      </c>
    </row>
    <row r="15" spans="2:9" ht="15.75" thickBot="1" x14ac:dyDescent="0.3">
      <c r="B15" s="26" t="s">
        <v>18</v>
      </c>
      <c r="C15" s="51">
        <v>1831</v>
      </c>
      <c r="D15" s="49">
        <v>1166</v>
      </c>
      <c r="E15" s="49">
        <v>1309</v>
      </c>
      <c r="F15" s="50">
        <v>76</v>
      </c>
      <c r="G15" s="49">
        <v>4382</v>
      </c>
      <c r="H15" s="30">
        <v>771</v>
      </c>
      <c r="I15" s="40">
        <v>5153</v>
      </c>
    </row>
    <row r="16" spans="2:9" ht="15.75" thickBot="1" x14ac:dyDescent="0.3">
      <c r="B16" s="26" t="s">
        <v>19</v>
      </c>
      <c r="C16" s="48">
        <v>690</v>
      </c>
      <c r="D16" s="50">
        <v>904</v>
      </c>
      <c r="E16" s="50">
        <v>587</v>
      </c>
      <c r="F16" s="50">
        <v>72</v>
      </c>
      <c r="G16" s="49">
        <v>2253</v>
      </c>
      <c r="H16" s="30">
        <v>295</v>
      </c>
      <c r="I16" s="40">
        <v>2548</v>
      </c>
    </row>
    <row r="17" spans="2:9" ht="15.75" thickBot="1" x14ac:dyDescent="0.3">
      <c r="B17" s="26" t="s">
        <v>20</v>
      </c>
      <c r="C17" s="48">
        <v>336</v>
      </c>
      <c r="D17" s="50">
        <v>7</v>
      </c>
      <c r="E17" s="50">
        <v>22</v>
      </c>
      <c r="F17" s="50" t="s">
        <v>167</v>
      </c>
      <c r="G17" s="50">
        <v>365</v>
      </c>
      <c r="H17" s="30">
        <v>84</v>
      </c>
      <c r="I17" s="30">
        <v>449</v>
      </c>
    </row>
    <row r="18" spans="2:9" ht="15.75" thickBot="1" x14ac:dyDescent="0.3">
      <c r="B18" s="26" t="s">
        <v>21</v>
      </c>
      <c r="C18" s="51">
        <v>4424</v>
      </c>
      <c r="D18" s="49">
        <v>9273</v>
      </c>
      <c r="E18" s="49">
        <v>3855</v>
      </c>
      <c r="F18" s="50">
        <v>352</v>
      </c>
      <c r="G18" s="49">
        <v>17904</v>
      </c>
      <c r="H18" s="40">
        <v>1966</v>
      </c>
      <c r="I18" s="40">
        <v>19870</v>
      </c>
    </row>
    <row r="19" spans="2:9" ht="15.75" thickBot="1" x14ac:dyDescent="0.3">
      <c r="B19" s="26" t="s">
        <v>22</v>
      </c>
      <c r="C19" s="103">
        <v>4809</v>
      </c>
      <c r="D19" s="78">
        <v>20</v>
      </c>
      <c r="E19" s="78">
        <v>319</v>
      </c>
      <c r="F19" s="78" t="s">
        <v>167</v>
      </c>
      <c r="G19" s="104">
        <v>5148</v>
      </c>
      <c r="H19" s="31">
        <v>1023</v>
      </c>
      <c r="I19" s="105">
        <v>6171</v>
      </c>
    </row>
    <row r="20" spans="2:9" ht="15.75" thickBot="1" x14ac:dyDescent="0.3">
      <c r="B20" s="177" t="s">
        <v>1980</v>
      </c>
      <c r="C20" s="139">
        <v>18053</v>
      </c>
      <c r="D20" s="139">
        <v>11714</v>
      </c>
      <c r="E20" s="139">
        <v>7463</v>
      </c>
      <c r="F20" s="139">
        <v>535</v>
      </c>
      <c r="G20" s="139">
        <v>37765</v>
      </c>
      <c r="H20" s="139">
        <v>5795</v>
      </c>
      <c r="I20" s="140">
        <v>43560</v>
      </c>
    </row>
    <row r="21" spans="2:9" ht="15.75" thickBot="1" x14ac:dyDescent="0.3">
      <c r="B21" s="178"/>
      <c r="C21" s="139"/>
      <c r="D21" s="139"/>
      <c r="E21" s="139"/>
      <c r="F21" s="139"/>
      <c r="G21" s="139"/>
      <c r="H21" s="139"/>
      <c r="I21" s="140"/>
    </row>
    <row r="22" spans="2:9" ht="15.75" thickBot="1" x14ac:dyDescent="0.3">
      <c r="B22" s="179"/>
      <c r="C22" s="139"/>
      <c r="D22" s="139"/>
      <c r="E22" s="139"/>
      <c r="F22" s="139"/>
      <c r="G22" s="139"/>
      <c r="H22" s="139"/>
      <c r="I22" s="140"/>
    </row>
    <row r="23" spans="2:9" ht="15.75" thickBot="1" x14ac:dyDescent="0.3">
      <c r="B23" s="180" t="s">
        <v>1979</v>
      </c>
      <c r="C23" s="166"/>
      <c r="D23" s="169"/>
      <c r="E23" s="169"/>
      <c r="F23" s="169"/>
      <c r="G23" s="169"/>
      <c r="H23" s="172"/>
      <c r="I23" s="163">
        <v>43528</v>
      </c>
    </row>
    <row r="24" spans="2:9" ht="15.75" thickBot="1" x14ac:dyDescent="0.3">
      <c r="B24" s="202"/>
      <c r="C24" s="167"/>
      <c r="D24" s="170"/>
      <c r="E24" s="170"/>
      <c r="F24" s="170"/>
      <c r="G24" s="170"/>
      <c r="H24" s="173"/>
      <c r="I24" s="164"/>
    </row>
    <row r="25" spans="2:9" ht="15.75" thickBot="1" x14ac:dyDescent="0.3">
      <c r="B25" s="181"/>
      <c r="C25" s="168"/>
      <c r="D25" s="171"/>
      <c r="E25" s="171"/>
      <c r="F25" s="171"/>
      <c r="G25" s="171"/>
      <c r="H25" s="174"/>
      <c r="I25" s="165"/>
    </row>
    <row r="26" spans="2:9" ht="15.75" thickBot="1" x14ac:dyDescent="0.3">
      <c r="B26" s="116" t="s">
        <v>24</v>
      </c>
      <c r="C26" s="111">
        <v>137</v>
      </c>
      <c r="D26" s="111" t="s">
        <v>109</v>
      </c>
      <c r="E26" s="111" t="s">
        <v>109</v>
      </c>
      <c r="F26" s="111" t="s">
        <v>109</v>
      </c>
      <c r="G26" s="111">
        <v>137</v>
      </c>
      <c r="H26" s="111">
        <v>73</v>
      </c>
      <c r="I26" s="112">
        <v>210</v>
      </c>
    </row>
    <row r="27" spans="2:9" x14ac:dyDescent="0.25">
      <c r="B27" s="177" t="s">
        <v>1982</v>
      </c>
      <c r="C27" s="141">
        <v>154233</v>
      </c>
      <c r="D27" s="155">
        <v>13886</v>
      </c>
      <c r="E27" s="155">
        <v>22304</v>
      </c>
      <c r="F27" s="156">
        <v>729</v>
      </c>
      <c r="G27" s="141">
        <v>191152</v>
      </c>
      <c r="H27" s="141">
        <v>39736</v>
      </c>
      <c r="I27" s="141">
        <v>230888</v>
      </c>
    </row>
    <row r="28" spans="2:9" x14ac:dyDescent="0.25">
      <c r="B28" s="178"/>
      <c r="C28" s="142"/>
      <c r="D28" s="150"/>
      <c r="E28" s="150"/>
      <c r="F28" s="157"/>
      <c r="G28" s="142"/>
      <c r="H28" s="142"/>
      <c r="I28" s="142"/>
    </row>
    <row r="29" spans="2:9" ht="15.75" thickBot="1" x14ac:dyDescent="0.3">
      <c r="B29" s="179"/>
      <c r="C29" s="144"/>
      <c r="D29" s="151"/>
      <c r="E29" s="151"/>
      <c r="F29" s="158"/>
      <c r="G29" s="143"/>
      <c r="H29" s="144"/>
      <c r="I29" s="144"/>
    </row>
    <row r="30" spans="2:9" x14ac:dyDescent="0.25">
      <c r="B30" s="215" t="s">
        <v>1983</v>
      </c>
      <c r="C30" s="146">
        <v>154197</v>
      </c>
      <c r="D30" s="149">
        <v>13864</v>
      </c>
      <c r="E30" s="149">
        <v>22301</v>
      </c>
      <c r="F30" s="152">
        <v>728</v>
      </c>
      <c r="G30" s="154">
        <v>191073</v>
      </c>
      <c r="H30" s="149">
        <v>39685</v>
      </c>
      <c r="I30" s="154">
        <v>230580</v>
      </c>
    </row>
    <row r="31" spans="2:9" x14ac:dyDescent="0.25">
      <c r="B31" s="216"/>
      <c r="C31" s="147"/>
      <c r="D31" s="150"/>
      <c r="E31" s="150"/>
      <c r="F31" s="153"/>
      <c r="G31" s="142"/>
      <c r="H31" s="150"/>
      <c r="I31" s="142"/>
    </row>
    <row r="32" spans="2:9" x14ac:dyDescent="0.25">
      <c r="B32" s="216"/>
      <c r="C32" s="148"/>
      <c r="D32" s="218"/>
      <c r="E32" s="218"/>
      <c r="F32" s="220"/>
      <c r="G32" s="143"/>
      <c r="H32" s="218"/>
      <c r="I32" s="143"/>
    </row>
    <row r="33" spans="2:9" x14ac:dyDescent="0.25">
      <c r="D33" s="219"/>
      <c r="I33" s="219"/>
    </row>
    <row r="34" spans="2:9" ht="105" x14ac:dyDescent="0.25">
      <c r="B34" s="217" t="s">
        <v>110</v>
      </c>
    </row>
    <row r="35" spans="2:9" ht="36.75" x14ac:dyDescent="0.25">
      <c r="B35" s="32" t="s">
        <v>111</v>
      </c>
      <c r="C35" s="32"/>
      <c r="D35" s="32"/>
      <c r="E35" s="32"/>
      <c r="F35" s="32"/>
      <c r="G35" s="32"/>
      <c r="H35" s="32"/>
      <c r="I35" s="32"/>
    </row>
    <row r="36" spans="2:9" ht="84.75" x14ac:dyDescent="0.25">
      <c r="B36" s="32" t="s">
        <v>112</v>
      </c>
      <c r="C36" s="32"/>
      <c r="D36" s="32"/>
      <c r="E36" s="32"/>
      <c r="F36" s="32"/>
      <c r="G36" s="32"/>
      <c r="H36" s="32"/>
      <c r="I36" s="32"/>
    </row>
    <row r="37" spans="2:9" ht="60.75" x14ac:dyDescent="0.25">
      <c r="B37" s="32" t="s">
        <v>113</v>
      </c>
      <c r="C37" s="32"/>
      <c r="D37" s="32"/>
      <c r="E37" s="32"/>
      <c r="F37" s="32"/>
      <c r="G37" s="32"/>
      <c r="H37" s="32"/>
      <c r="I37" s="32"/>
    </row>
    <row r="38" spans="2:9" ht="72.75" x14ac:dyDescent="0.25">
      <c r="B38" s="32" t="s">
        <v>114</v>
      </c>
      <c r="C38" s="32"/>
      <c r="D38" s="32"/>
      <c r="E38" s="32"/>
      <c r="F38" s="32"/>
      <c r="G38" s="32"/>
      <c r="H38" s="32"/>
      <c r="I38" s="32"/>
    </row>
    <row r="39" spans="2:9" ht="72.75" x14ac:dyDescent="0.25">
      <c r="B39" s="32" t="s">
        <v>115</v>
      </c>
      <c r="C39" s="32"/>
      <c r="D39" s="32"/>
      <c r="E39" s="32"/>
      <c r="F39" s="32"/>
      <c r="G39" s="32"/>
      <c r="H39" s="32"/>
      <c r="I39" s="32"/>
    </row>
    <row r="40" spans="2:9" ht="84.75" x14ac:dyDescent="0.25">
      <c r="B40" s="32" t="s">
        <v>116</v>
      </c>
      <c r="C40" s="32"/>
      <c r="D40" s="32"/>
      <c r="E40" s="32"/>
      <c r="F40" s="32"/>
      <c r="G40" s="32"/>
      <c r="H40" s="32"/>
      <c r="I40" s="32"/>
    </row>
    <row r="41" spans="2:9" ht="108.75" x14ac:dyDescent="0.25">
      <c r="B41" s="32" t="s">
        <v>117</v>
      </c>
      <c r="C41" s="32"/>
      <c r="D41" s="32"/>
      <c r="E41" s="32"/>
      <c r="F41" s="32"/>
      <c r="G41" s="32"/>
      <c r="H41" s="32"/>
      <c r="I41" s="32"/>
    </row>
  </sheetData>
  <mergeCells count="44">
    <mergeCell ref="I4:I6"/>
    <mergeCell ref="G4:G6"/>
    <mergeCell ref="E4:F4"/>
    <mergeCell ref="B4:B6"/>
    <mergeCell ref="I23:I25"/>
    <mergeCell ref="C23:C25"/>
    <mergeCell ref="D23:D25"/>
    <mergeCell ref="E23:E25"/>
    <mergeCell ref="F23:F25"/>
    <mergeCell ref="G23:G25"/>
    <mergeCell ref="H23:H25"/>
    <mergeCell ref="B23:B25"/>
    <mergeCell ref="C10:C12"/>
    <mergeCell ref="D10:D12"/>
    <mergeCell ref="E10:E12"/>
    <mergeCell ref="F10:F12"/>
    <mergeCell ref="I30:I32"/>
    <mergeCell ref="C27:C29"/>
    <mergeCell ref="D27:D29"/>
    <mergeCell ref="E27:E29"/>
    <mergeCell ref="F27:F29"/>
    <mergeCell ref="D30:D32"/>
    <mergeCell ref="E30:E32"/>
    <mergeCell ref="F30:F32"/>
    <mergeCell ref="G30:G32"/>
    <mergeCell ref="H30:H32"/>
    <mergeCell ref="B27:B29"/>
    <mergeCell ref="B20:B22"/>
    <mergeCell ref="B10:B12"/>
    <mergeCell ref="B30:B32"/>
    <mergeCell ref="C30:C32"/>
    <mergeCell ref="C20:C22"/>
    <mergeCell ref="D20:D22"/>
    <mergeCell ref="E20:E22"/>
    <mergeCell ref="F20:F22"/>
    <mergeCell ref="G20:G22"/>
    <mergeCell ref="G10:G12"/>
    <mergeCell ref="H10:H12"/>
    <mergeCell ref="I10:I12"/>
    <mergeCell ref="G27:G29"/>
    <mergeCell ref="H27:H29"/>
    <mergeCell ref="I27:I29"/>
    <mergeCell ref="H20:H22"/>
    <mergeCell ref="I20:I22"/>
  </mergeCells>
  <pageMargins left="0.7" right="0.7" top="0.78740157499999996" bottom="0.78740157499999996"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7E5F7-ADC1-4743-852D-B149D469EDB6}">
  <dimension ref="B2:L13"/>
  <sheetViews>
    <sheetView workbookViewId="0">
      <selection activeCell="I27" sqref="I27"/>
    </sheetView>
  </sheetViews>
  <sheetFormatPr baseColWidth="10" defaultRowHeight="15" x14ac:dyDescent="0.25"/>
  <cols>
    <col min="2" max="2" width="18.28515625" customWidth="1"/>
    <col min="3" max="11" width="13.7109375" customWidth="1"/>
  </cols>
  <sheetData>
    <row r="2" spans="2:12" ht="15" customHeight="1" x14ac:dyDescent="0.3">
      <c r="B2" s="37" t="s">
        <v>665</v>
      </c>
      <c r="C2" s="70"/>
      <c r="D2" s="70"/>
      <c r="E2" s="70"/>
      <c r="F2" s="70"/>
      <c r="G2" s="70"/>
      <c r="H2" s="16"/>
      <c r="I2" s="16"/>
      <c r="J2" s="16"/>
      <c r="K2" s="16"/>
    </row>
    <row r="3" spans="2:12" ht="16.5" x14ac:dyDescent="0.3">
      <c r="B3" s="70"/>
      <c r="C3" s="70"/>
      <c r="D3" s="70"/>
      <c r="E3" s="70"/>
      <c r="F3" s="70"/>
      <c r="G3" s="70"/>
      <c r="H3" s="16"/>
      <c r="I3" s="16"/>
      <c r="J3" s="16"/>
      <c r="K3" s="16"/>
    </row>
    <row r="4" spans="2:12" ht="16.5" x14ac:dyDescent="0.3">
      <c r="B4" s="70"/>
      <c r="C4" s="70"/>
      <c r="D4" s="70"/>
      <c r="E4" s="70"/>
      <c r="F4" s="70"/>
      <c r="G4" s="70"/>
      <c r="H4" s="16"/>
      <c r="I4" s="16"/>
      <c r="J4" s="16"/>
      <c r="K4" s="16"/>
    </row>
    <row r="5" spans="2:12" ht="16.5" x14ac:dyDescent="0.3">
      <c r="B5" s="70"/>
      <c r="C5" s="70"/>
      <c r="D5" s="70"/>
      <c r="E5" s="70"/>
      <c r="F5" s="70"/>
      <c r="G5" s="70"/>
      <c r="H5" s="16"/>
      <c r="I5" s="16"/>
      <c r="J5" s="16"/>
      <c r="K5" s="16"/>
    </row>
    <row r="6" spans="2:12" ht="36" customHeight="1" thickBot="1" x14ac:dyDescent="0.3">
      <c r="B6" s="20" t="s">
        <v>0</v>
      </c>
      <c r="C6" s="20" t="s">
        <v>65</v>
      </c>
      <c r="D6" s="21" t="s">
        <v>66</v>
      </c>
      <c r="E6" s="21" t="s">
        <v>67</v>
      </c>
      <c r="F6" s="21" t="s">
        <v>68</v>
      </c>
      <c r="G6" s="21" t="s">
        <v>69</v>
      </c>
      <c r="H6" s="21" t="s">
        <v>70</v>
      </c>
      <c r="I6" s="21" t="s">
        <v>52</v>
      </c>
      <c r="J6" s="22" t="s">
        <v>71</v>
      </c>
      <c r="K6" s="22" t="s">
        <v>54</v>
      </c>
      <c r="L6" s="85" t="s">
        <v>1978</v>
      </c>
    </row>
    <row r="7" spans="2:12" ht="15.75" thickBot="1" x14ac:dyDescent="0.3">
      <c r="B7" s="23" t="s">
        <v>74</v>
      </c>
      <c r="C7" s="38">
        <v>2439</v>
      </c>
      <c r="D7" s="39">
        <v>1456</v>
      </c>
      <c r="E7" s="39">
        <v>2615</v>
      </c>
      <c r="F7" s="39">
        <v>1440</v>
      </c>
      <c r="G7" s="39">
        <v>1408</v>
      </c>
      <c r="H7" s="39">
        <v>1197</v>
      </c>
      <c r="I7" s="39">
        <v>1296</v>
      </c>
      <c r="J7" s="35">
        <v>2870</v>
      </c>
      <c r="K7" s="35">
        <v>1240</v>
      </c>
      <c r="L7" s="93">
        <v>1540</v>
      </c>
    </row>
    <row r="8" spans="2:12" ht="15.75" thickBot="1" x14ac:dyDescent="0.3">
      <c r="B8" s="23" t="s">
        <v>75</v>
      </c>
      <c r="C8" s="38">
        <v>4583</v>
      </c>
      <c r="D8" s="39">
        <v>5636</v>
      </c>
      <c r="E8" s="39">
        <v>4371</v>
      </c>
      <c r="F8" s="39">
        <v>4937</v>
      </c>
      <c r="G8" s="39">
        <v>4244</v>
      </c>
      <c r="H8" s="39">
        <v>4953</v>
      </c>
      <c r="I8" s="39">
        <v>5090</v>
      </c>
      <c r="J8" s="35">
        <v>10333</v>
      </c>
      <c r="K8" s="35">
        <v>5364</v>
      </c>
      <c r="L8" s="93">
        <v>5345</v>
      </c>
    </row>
    <row r="9" spans="2:12" ht="15.75" thickBot="1" x14ac:dyDescent="0.3">
      <c r="B9" s="23" t="s">
        <v>76</v>
      </c>
      <c r="C9" s="38">
        <v>2853</v>
      </c>
      <c r="D9" s="39">
        <v>2215</v>
      </c>
      <c r="E9" s="39">
        <v>1706</v>
      </c>
      <c r="F9" s="39">
        <v>1883</v>
      </c>
      <c r="G9" s="39">
        <v>2046</v>
      </c>
      <c r="H9" s="39">
        <v>2443</v>
      </c>
      <c r="I9" s="39">
        <v>1464</v>
      </c>
      <c r="J9" s="35">
        <v>2974</v>
      </c>
      <c r="K9" s="35">
        <v>2140</v>
      </c>
      <c r="L9" s="93">
        <v>2104</v>
      </c>
    </row>
    <row r="10" spans="2:12" ht="15.75" thickBot="1" x14ac:dyDescent="0.3">
      <c r="B10" s="23" t="s">
        <v>77</v>
      </c>
      <c r="C10" s="38">
        <v>4653</v>
      </c>
      <c r="D10" s="39">
        <v>3872</v>
      </c>
      <c r="E10" s="39">
        <v>4243</v>
      </c>
      <c r="F10" s="39">
        <v>3291</v>
      </c>
      <c r="G10" s="39">
        <v>3979</v>
      </c>
      <c r="H10" s="39">
        <v>4498</v>
      </c>
      <c r="I10" s="39">
        <v>2695</v>
      </c>
      <c r="J10" s="35">
        <v>3899</v>
      </c>
      <c r="K10" s="35">
        <v>4395</v>
      </c>
      <c r="L10" s="93">
        <v>4093</v>
      </c>
    </row>
    <row r="11" spans="2:12" ht="15.75" thickBot="1" x14ac:dyDescent="0.3">
      <c r="B11" s="23" t="s">
        <v>78</v>
      </c>
      <c r="C11" s="38">
        <v>21603</v>
      </c>
      <c r="D11" s="39">
        <v>28462</v>
      </c>
      <c r="E11" s="39">
        <v>26229</v>
      </c>
      <c r="F11" s="39">
        <v>33486</v>
      </c>
      <c r="G11" s="39">
        <v>12191</v>
      </c>
      <c r="H11" s="39">
        <v>57856</v>
      </c>
      <c r="I11" s="39">
        <v>77880</v>
      </c>
      <c r="J11" s="35">
        <v>51666</v>
      </c>
      <c r="K11" s="35">
        <v>13534</v>
      </c>
      <c r="L11" s="93">
        <v>25273</v>
      </c>
    </row>
    <row r="12" spans="2:12" ht="15.75" thickBot="1" x14ac:dyDescent="0.3">
      <c r="B12" s="23" t="s">
        <v>79</v>
      </c>
      <c r="C12" s="17">
        <v>510</v>
      </c>
      <c r="D12" s="18">
        <v>570</v>
      </c>
      <c r="E12" s="18">
        <v>506</v>
      </c>
      <c r="F12" s="18">
        <v>484</v>
      </c>
      <c r="G12" s="18">
        <v>324</v>
      </c>
      <c r="H12" s="18">
        <v>528</v>
      </c>
      <c r="I12" s="18">
        <v>389</v>
      </c>
      <c r="J12" s="19">
        <v>465</v>
      </c>
      <c r="K12" s="19">
        <v>585</v>
      </c>
      <c r="L12" s="91">
        <v>515</v>
      </c>
    </row>
    <row r="13" spans="2:12" ht="15.75" thickBot="1" x14ac:dyDescent="0.3">
      <c r="B13" s="23" t="s">
        <v>80</v>
      </c>
      <c r="C13" s="38">
        <v>2072</v>
      </c>
      <c r="D13" s="39">
        <v>1375</v>
      </c>
      <c r="E13" s="39">
        <v>2272</v>
      </c>
      <c r="F13" s="39">
        <v>1712</v>
      </c>
      <c r="G13" s="39">
        <v>1596</v>
      </c>
      <c r="H13" s="39">
        <v>1808</v>
      </c>
      <c r="I13" s="39">
        <v>1616</v>
      </c>
      <c r="J13" s="35">
        <v>3204</v>
      </c>
      <c r="K13" s="35">
        <v>1585</v>
      </c>
      <c r="L13" s="94">
        <v>1792</v>
      </c>
    </row>
  </sheetData>
  <pageMargins left="0.7" right="0.7" top="0.78740157499999996" bottom="0.78740157499999996"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672B1-62A9-4FCD-9B48-E6E918364274}">
  <dimension ref="B2:G7"/>
  <sheetViews>
    <sheetView workbookViewId="0">
      <selection activeCell="E13" sqref="E13"/>
    </sheetView>
  </sheetViews>
  <sheetFormatPr baseColWidth="10" defaultRowHeight="15" x14ac:dyDescent="0.25"/>
  <cols>
    <col min="2" max="2" width="18.28515625" customWidth="1"/>
    <col min="3" max="7" width="14.42578125" customWidth="1"/>
  </cols>
  <sheetData>
    <row r="2" spans="2:7" ht="15" customHeight="1" x14ac:dyDescent="0.3">
      <c r="B2" s="37" t="s">
        <v>666</v>
      </c>
      <c r="C2" s="70"/>
      <c r="D2" s="70"/>
      <c r="E2" s="70"/>
      <c r="F2" s="16"/>
      <c r="G2" s="16"/>
    </row>
    <row r="3" spans="2:7" ht="16.5" x14ac:dyDescent="0.3">
      <c r="B3" s="70"/>
      <c r="C3" s="70"/>
      <c r="D3" s="70"/>
      <c r="E3" s="70"/>
      <c r="F3" s="16"/>
      <c r="G3" s="16"/>
    </row>
    <row r="4" spans="2:7" ht="16.5" x14ac:dyDescent="0.3">
      <c r="B4" s="70"/>
      <c r="C4" s="70"/>
      <c r="D4" s="70"/>
      <c r="E4" s="70"/>
      <c r="F4" s="16"/>
      <c r="G4" s="16"/>
    </row>
    <row r="5" spans="2:7" ht="16.5" x14ac:dyDescent="0.3">
      <c r="B5" s="16"/>
      <c r="C5" s="16"/>
      <c r="D5" s="16"/>
      <c r="E5" s="16"/>
      <c r="F5" s="16"/>
      <c r="G5" s="16"/>
    </row>
    <row r="6" spans="2:7" ht="36" customHeight="1" thickBot="1" x14ac:dyDescent="0.3">
      <c r="B6" s="20" t="s">
        <v>0</v>
      </c>
      <c r="C6" s="20" t="s">
        <v>85</v>
      </c>
      <c r="D6" s="21" t="s">
        <v>26</v>
      </c>
      <c r="E6" s="21" t="s">
        <v>25</v>
      </c>
      <c r="F6" s="22" t="s">
        <v>87</v>
      </c>
      <c r="G6" s="22" t="s">
        <v>86</v>
      </c>
    </row>
    <row r="7" spans="2:7" ht="15.75" thickBot="1" x14ac:dyDescent="0.3">
      <c r="B7" s="23" t="s">
        <v>88</v>
      </c>
      <c r="C7" s="17">
        <v>210</v>
      </c>
      <c r="D7" s="18">
        <v>49</v>
      </c>
      <c r="E7" s="18">
        <v>161</v>
      </c>
      <c r="F7" s="19" t="s">
        <v>394</v>
      </c>
      <c r="G7" s="19" t="s">
        <v>393</v>
      </c>
    </row>
  </sheetData>
  <pageMargins left="0.7" right="0.7" top="0.78740157499999996" bottom="0.78740157499999996"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84222-D9CD-4BC6-B80C-5B334BD964D7}">
  <dimension ref="B2:C13"/>
  <sheetViews>
    <sheetView workbookViewId="0">
      <selection activeCell="C6" sqref="C6:C11"/>
    </sheetView>
  </sheetViews>
  <sheetFormatPr baseColWidth="10" defaultRowHeight="15" x14ac:dyDescent="0.25"/>
  <cols>
    <col min="2" max="2" width="27.5703125" customWidth="1"/>
    <col min="3" max="3" width="17.140625" customWidth="1"/>
  </cols>
  <sheetData>
    <row r="2" spans="2:3" ht="15" customHeight="1" x14ac:dyDescent="0.3">
      <c r="B2" s="37" t="s">
        <v>667</v>
      </c>
      <c r="C2" s="16"/>
    </row>
    <row r="3" spans="2:3" ht="16.5" x14ac:dyDescent="0.3">
      <c r="B3" s="16"/>
      <c r="C3" s="16"/>
    </row>
    <row r="4" spans="2:3" ht="16.5" x14ac:dyDescent="0.3">
      <c r="B4" s="16"/>
      <c r="C4" s="16"/>
    </row>
    <row r="5" spans="2:3" x14ac:dyDescent="0.25">
      <c r="B5" s="97" t="s">
        <v>30</v>
      </c>
      <c r="C5" s="96" t="s">
        <v>9</v>
      </c>
    </row>
    <row r="6" spans="2:3" ht="24" customHeight="1" thickBot="1" x14ac:dyDescent="0.3">
      <c r="B6" s="95" t="s">
        <v>171</v>
      </c>
      <c r="C6" s="135" t="s">
        <v>618</v>
      </c>
    </row>
    <row r="7" spans="2:3" ht="15.75" thickBot="1" x14ac:dyDescent="0.3">
      <c r="B7" s="28" t="s">
        <v>619</v>
      </c>
      <c r="C7" s="30" t="s">
        <v>620</v>
      </c>
    </row>
    <row r="8" spans="2:3" ht="15.75" thickBot="1" x14ac:dyDescent="0.3">
      <c r="B8" s="28" t="s">
        <v>621</v>
      </c>
      <c r="C8" s="30" t="s">
        <v>622</v>
      </c>
    </row>
    <row r="9" spans="2:3" ht="15.75" thickBot="1" x14ac:dyDescent="0.3">
      <c r="B9" s="28" t="s">
        <v>623</v>
      </c>
      <c r="C9" s="30" t="s">
        <v>624</v>
      </c>
    </row>
    <row r="10" spans="2:3" ht="15.75" thickBot="1" x14ac:dyDescent="0.3">
      <c r="B10" s="28" t="s">
        <v>625</v>
      </c>
      <c r="C10" s="30" t="s">
        <v>126</v>
      </c>
    </row>
    <row r="11" spans="2:3" ht="15.75" thickBot="1" x14ac:dyDescent="0.3">
      <c r="B11" s="28" t="s">
        <v>180</v>
      </c>
      <c r="C11" s="30" t="s">
        <v>126</v>
      </c>
    </row>
    <row r="12" spans="2:3" x14ac:dyDescent="0.25">
      <c r="B12" s="98"/>
      <c r="C12" s="98"/>
    </row>
    <row r="13" spans="2:3" ht="36.75" x14ac:dyDescent="0.25">
      <c r="B13" s="32" t="s">
        <v>127</v>
      </c>
      <c r="C13" s="32"/>
    </row>
  </sheetData>
  <pageMargins left="0.7" right="0.7" top="0.78740157499999996" bottom="0.78740157499999996"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36CCE-A53A-4B22-97CD-BE1F6129AC13}">
  <dimension ref="B2:G10"/>
  <sheetViews>
    <sheetView workbookViewId="0">
      <selection activeCell="C7" sqref="C7:G10"/>
    </sheetView>
  </sheetViews>
  <sheetFormatPr baseColWidth="10" defaultRowHeight="15" x14ac:dyDescent="0.25"/>
  <cols>
    <col min="2" max="2" width="18.28515625" customWidth="1"/>
    <col min="3" max="7" width="14.42578125" customWidth="1"/>
  </cols>
  <sheetData>
    <row r="2" spans="2:7" ht="15" customHeight="1" x14ac:dyDescent="0.3">
      <c r="B2" s="37" t="s">
        <v>668</v>
      </c>
      <c r="C2" s="70"/>
      <c r="D2" s="70"/>
      <c r="E2" s="16"/>
      <c r="F2" s="16"/>
      <c r="G2" s="16"/>
    </row>
    <row r="3" spans="2:7" ht="16.5" x14ac:dyDescent="0.3">
      <c r="B3" s="70"/>
      <c r="C3" s="70"/>
      <c r="D3" s="70"/>
      <c r="E3" s="16"/>
      <c r="F3" s="16"/>
      <c r="G3" s="16"/>
    </row>
    <row r="4" spans="2:7" ht="16.5" x14ac:dyDescent="0.3">
      <c r="B4" s="16"/>
      <c r="C4" s="16"/>
      <c r="D4" s="16"/>
      <c r="E4" s="16"/>
      <c r="F4" s="16"/>
      <c r="G4" s="16"/>
    </row>
    <row r="5" spans="2:7" ht="16.5" x14ac:dyDescent="0.3">
      <c r="B5" s="16"/>
      <c r="C5" s="16"/>
      <c r="D5" s="16"/>
      <c r="E5" s="16"/>
      <c r="F5" s="16"/>
      <c r="G5" s="16"/>
    </row>
    <row r="6" spans="2:7" ht="36" customHeight="1" thickBot="1" x14ac:dyDescent="0.3">
      <c r="B6" s="20" t="s">
        <v>687</v>
      </c>
      <c r="C6" s="20" t="s">
        <v>669</v>
      </c>
      <c r="D6" s="21" t="s">
        <v>670</v>
      </c>
      <c r="E6" s="21" t="s">
        <v>168</v>
      </c>
      <c r="F6" s="22" t="s">
        <v>207</v>
      </c>
      <c r="G6" s="22" t="s">
        <v>671</v>
      </c>
    </row>
    <row r="7" spans="2:7" ht="15.75" thickBot="1" x14ac:dyDescent="0.3">
      <c r="B7" s="23" t="s">
        <v>27</v>
      </c>
      <c r="C7" s="48" t="s">
        <v>639</v>
      </c>
      <c r="D7" s="50" t="s">
        <v>640</v>
      </c>
      <c r="E7" s="50" t="s">
        <v>672</v>
      </c>
      <c r="F7" s="30" t="s">
        <v>673</v>
      </c>
      <c r="G7" s="30" t="s">
        <v>674</v>
      </c>
    </row>
    <row r="8" spans="2:7" ht="15.75" thickBot="1" x14ac:dyDescent="0.3">
      <c r="B8" s="23" t="s">
        <v>28</v>
      </c>
      <c r="C8" s="48" t="s">
        <v>675</v>
      </c>
      <c r="D8" s="50" t="s">
        <v>676</v>
      </c>
      <c r="E8" s="50" t="s">
        <v>677</v>
      </c>
      <c r="F8" s="30" t="s">
        <v>678</v>
      </c>
      <c r="G8" s="30" t="s">
        <v>679</v>
      </c>
    </row>
    <row r="9" spans="2:7" ht="15.75" thickBot="1" x14ac:dyDescent="0.3">
      <c r="B9" s="23" t="s">
        <v>29</v>
      </c>
      <c r="C9" s="48" t="s">
        <v>680</v>
      </c>
      <c r="D9" s="50" t="s">
        <v>638</v>
      </c>
      <c r="E9" s="50" t="s">
        <v>681</v>
      </c>
      <c r="F9" s="30" t="s">
        <v>641</v>
      </c>
      <c r="G9" s="30" t="s">
        <v>682</v>
      </c>
    </row>
    <row r="10" spans="2:7" ht="15.75" thickBot="1" x14ac:dyDescent="0.3">
      <c r="B10" s="23" t="s">
        <v>85</v>
      </c>
      <c r="C10" s="136" t="s">
        <v>683</v>
      </c>
      <c r="D10" s="76" t="s">
        <v>684</v>
      </c>
      <c r="E10" s="76" t="s">
        <v>685</v>
      </c>
      <c r="F10" s="118" t="s">
        <v>686</v>
      </c>
      <c r="G10" s="118" t="s">
        <v>638</v>
      </c>
    </row>
  </sheetData>
  <pageMargins left="0.7" right="0.7" top="0.78740157499999996" bottom="0.78740157499999996" header="0.3" footer="0.3"/>
  <pageSetup paperSize="9" orientation="portrait" verticalDpi="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8DA81-39F3-4A1A-861A-AFAAF0BA5DAD}">
  <dimension ref="B2:G10"/>
  <sheetViews>
    <sheetView workbookViewId="0">
      <selection activeCell="C7" sqref="C7:G10"/>
    </sheetView>
  </sheetViews>
  <sheetFormatPr baseColWidth="10" defaultRowHeight="15" x14ac:dyDescent="0.25"/>
  <cols>
    <col min="2" max="2" width="18.28515625" customWidth="1"/>
    <col min="3" max="7" width="14.42578125" customWidth="1"/>
  </cols>
  <sheetData>
    <row r="2" spans="2:7" ht="15" customHeight="1" x14ac:dyDescent="0.3">
      <c r="B2" s="37" t="s">
        <v>688</v>
      </c>
      <c r="C2" s="70"/>
      <c r="D2" s="70"/>
      <c r="E2" s="70"/>
      <c r="F2" s="70"/>
      <c r="G2" s="70"/>
    </row>
    <row r="3" spans="2:7" ht="16.5" x14ac:dyDescent="0.25">
      <c r="B3" s="70"/>
      <c r="C3" s="70"/>
      <c r="D3" s="70"/>
      <c r="E3" s="70"/>
      <c r="F3" s="70"/>
      <c r="G3" s="70"/>
    </row>
    <row r="4" spans="2:7" ht="16.5" x14ac:dyDescent="0.25">
      <c r="B4" s="70"/>
      <c r="C4" s="70"/>
      <c r="D4" s="70"/>
      <c r="E4" s="70"/>
      <c r="F4" s="70"/>
      <c r="G4" s="70"/>
    </row>
    <row r="5" spans="2:7" ht="16.5" x14ac:dyDescent="0.3">
      <c r="B5" s="16"/>
      <c r="C5" s="16"/>
      <c r="D5" s="16"/>
      <c r="E5" s="16"/>
      <c r="F5" s="16"/>
      <c r="G5" s="16"/>
    </row>
    <row r="6" spans="2:7" ht="36" customHeight="1" thickBot="1" x14ac:dyDescent="0.3">
      <c r="B6" s="20" t="s">
        <v>687</v>
      </c>
      <c r="C6" s="20" t="s">
        <v>669</v>
      </c>
      <c r="D6" s="21" t="s">
        <v>670</v>
      </c>
      <c r="E6" s="21" t="s">
        <v>168</v>
      </c>
      <c r="F6" s="22" t="s">
        <v>207</v>
      </c>
      <c r="G6" s="22" t="s">
        <v>689</v>
      </c>
    </row>
    <row r="7" spans="2:7" ht="15.75" thickBot="1" x14ac:dyDescent="0.3">
      <c r="B7" s="23" t="s">
        <v>27</v>
      </c>
      <c r="C7" s="48" t="s">
        <v>635</v>
      </c>
      <c r="D7" s="50" t="s">
        <v>690</v>
      </c>
      <c r="E7" s="50" t="s">
        <v>691</v>
      </c>
      <c r="F7" s="30" t="s">
        <v>692</v>
      </c>
      <c r="G7" s="30" t="s">
        <v>636</v>
      </c>
    </row>
    <row r="8" spans="2:7" ht="15.75" thickBot="1" x14ac:dyDescent="0.3">
      <c r="B8" s="23" t="s">
        <v>28</v>
      </c>
      <c r="C8" s="48" t="s">
        <v>693</v>
      </c>
      <c r="D8" s="50" t="s">
        <v>694</v>
      </c>
      <c r="E8" s="50" t="s">
        <v>695</v>
      </c>
      <c r="F8" s="30" t="s">
        <v>676</v>
      </c>
      <c r="G8" s="30" t="s">
        <v>696</v>
      </c>
    </row>
    <row r="9" spans="2:7" ht="15.75" thickBot="1" x14ac:dyDescent="0.3">
      <c r="B9" s="23" t="s">
        <v>29</v>
      </c>
      <c r="C9" s="48" t="s">
        <v>697</v>
      </c>
      <c r="D9" s="50" t="s">
        <v>698</v>
      </c>
      <c r="E9" s="50" t="s">
        <v>637</v>
      </c>
      <c r="F9" s="30" t="s">
        <v>699</v>
      </c>
      <c r="G9" s="30" t="s">
        <v>700</v>
      </c>
    </row>
    <row r="10" spans="2:7" ht="15.75" thickBot="1" x14ac:dyDescent="0.3">
      <c r="B10" s="23" t="s">
        <v>85</v>
      </c>
      <c r="C10" s="136" t="s">
        <v>701</v>
      </c>
      <c r="D10" s="76" t="s">
        <v>702</v>
      </c>
      <c r="E10" s="76" t="s">
        <v>703</v>
      </c>
      <c r="F10" s="118" t="s">
        <v>704</v>
      </c>
      <c r="G10" s="118" t="s">
        <v>705</v>
      </c>
    </row>
  </sheetData>
  <pageMargins left="0.7" right="0.7" top="0.78740157499999996" bottom="0.78740157499999996"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FB5B8-1A23-4530-B24E-992853D57DFF}">
  <dimension ref="B2:H16"/>
  <sheetViews>
    <sheetView workbookViewId="0">
      <selection activeCell="D8" sqref="D8:H16"/>
    </sheetView>
  </sheetViews>
  <sheetFormatPr baseColWidth="10" defaultRowHeight="15" x14ac:dyDescent="0.25"/>
  <cols>
    <col min="2" max="2" width="18.28515625" customWidth="1"/>
    <col min="3" max="8" width="14.42578125" customWidth="1"/>
  </cols>
  <sheetData>
    <row r="2" spans="2:8" ht="15" customHeight="1" x14ac:dyDescent="0.3">
      <c r="B2" s="37" t="s">
        <v>706</v>
      </c>
      <c r="C2" s="70"/>
      <c r="D2" s="70"/>
      <c r="E2" s="70"/>
      <c r="F2" s="16"/>
      <c r="G2" s="16"/>
      <c r="H2" s="16"/>
    </row>
    <row r="3" spans="2:8" ht="16.5" x14ac:dyDescent="0.3">
      <c r="B3" s="66"/>
      <c r="C3" s="70"/>
      <c r="D3" s="70"/>
      <c r="E3" s="70"/>
      <c r="F3" s="16"/>
      <c r="G3" s="16"/>
      <c r="H3" s="16"/>
    </row>
    <row r="4" spans="2:8" ht="16.5" x14ac:dyDescent="0.3">
      <c r="B4" s="70"/>
      <c r="C4" s="70"/>
      <c r="D4" s="70"/>
      <c r="E4" s="70"/>
      <c r="F4" s="16"/>
      <c r="G4" s="16"/>
      <c r="H4" s="16"/>
    </row>
    <row r="5" spans="2:8" ht="16.5" x14ac:dyDescent="0.3">
      <c r="B5" s="70"/>
      <c r="C5" s="70"/>
      <c r="D5" s="70"/>
      <c r="E5" s="70"/>
      <c r="F5" s="16"/>
      <c r="G5" s="16"/>
      <c r="H5" s="16"/>
    </row>
    <row r="6" spans="2:8" ht="36" customHeight="1" thickBot="1" x14ac:dyDescent="0.3">
      <c r="B6" s="176" t="s">
        <v>45</v>
      </c>
      <c r="C6" s="162" t="s">
        <v>27</v>
      </c>
      <c r="D6" s="161"/>
      <c r="E6" s="161" t="s">
        <v>28</v>
      </c>
      <c r="F6" s="161"/>
      <c r="G6" s="160" t="s">
        <v>29</v>
      </c>
      <c r="H6" s="160"/>
    </row>
    <row r="7" spans="2:8" ht="15.75" thickBot="1" x14ac:dyDescent="0.3">
      <c r="B7" s="162"/>
      <c r="C7" s="17" t="s">
        <v>707</v>
      </c>
      <c r="D7" s="18" t="s">
        <v>708</v>
      </c>
      <c r="E7" s="18" t="s">
        <v>707</v>
      </c>
      <c r="F7" s="18" t="s">
        <v>708</v>
      </c>
      <c r="G7" s="19" t="s">
        <v>707</v>
      </c>
      <c r="H7" s="19" t="s">
        <v>708</v>
      </c>
    </row>
    <row r="8" spans="2:8" ht="15.75" thickBot="1" x14ac:dyDescent="0.3">
      <c r="B8" s="23" t="s">
        <v>46</v>
      </c>
      <c r="C8" s="17">
        <v>508</v>
      </c>
      <c r="D8" s="50" t="s">
        <v>709</v>
      </c>
      <c r="E8" s="50">
        <v>58</v>
      </c>
      <c r="F8" s="50" t="s">
        <v>391</v>
      </c>
      <c r="G8" s="30">
        <v>125</v>
      </c>
      <c r="H8" s="30" t="s">
        <v>329</v>
      </c>
    </row>
    <row r="9" spans="2:8" ht="15.75" thickBot="1" x14ac:dyDescent="0.3">
      <c r="B9" s="23" t="s">
        <v>47</v>
      </c>
      <c r="C9" s="17">
        <v>426</v>
      </c>
      <c r="D9" s="50" t="s">
        <v>326</v>
      </c>
      <c r="E9" s="50">
        <v>86</v>
      </c>
      <c r="F9" s="50" t="s">
        <v>335</v>
      </c>
      <c r="G9" s="30">
        <v>197</v>
      </c>
      <c r="H9" s="30" t="s">
        <v>331</v>
      </c>
    </row>
    <row r="10" spans="2:8" ht="15.75" thickBot="1" x14ac:dyDescent="0.3">
      <c r="B10" s="23" t="s">
        <v>48</v>
      </c>
      <c r="C10" s="38">
        <v>1626</v>
      </c>
      <c r="D10" s="50" t="s">
        <v>363</v>
      </c>
      <c r="E10" s="50">
        <v>107</v>
      </c>
      <c r="F10" s="50" t="s">
        <v>710</v>
      </c>
      <c r="G10" s="30">
        <v>272</v>
      </c>
      <c r="H10" s="30" t="s">
        <v>711</v>
      </c>
    </row>
    <row r="11" spans="2:8" ht="15.75" thickBot="1" x14ac:dyDescent="0.3">
      <c r="B11" s="23" t="s">
        <v>49</v>
      </c>
      <c r="C11" s="38">
        <v>1484</v>
      </c>
      <c r="D11" s="50" t="s">
        <v>613</v>
      </c>
      <c r="E11" s="50">
        <v>395</v>
      </c>
      <c r="F11" s="50" t="s">
        <v>712</v>
      </c>
      <c r="G11" s="30">
        <v>400</v>
      </c>
      <c r="H11" s="30" t="s">
        <v>329</v>
      </c>
    </row>
    <row r="12" spans="2:8" ht="15.75" thickBot="1" x14ac:dyDescent="0.3">
      <c r="B12" s="23" t="s">
        <v>50</v>
      </c>
      <c r="C12" s="38">
        <v>1051</v>
      </c>
      <c r="D12" s="50" t="s">
        <v>353</v>
      </c>
      <c r="E12" s="50">
        <v>198</v>
      </c>
      <c r="F12" s="50" t="s">
        <v>711</v>
      </c>
      <c r="G12" s="30">
        <v>156</v>
      </c>
      <c r="H12" s="30" t="s">
        <v>713</v>
      </c>
    </row>
    <row r="13" spans="2:8" ht="15.75" thickBot="1" x14ac:dyDescent="0.3">
      <c r="B13" s="23" t="s">
        <v>51</v>
      </c>
      <c r="C13" s="38">
        <v>1552</v>
      </c>
      <c r="D13" s="50" t="s">
        <v>714</v>
      </c>
      <c r="E13" s="50">
        <v>444</v>
      </c>
      <c r="F13" s="50" t="s">
        <v>715</v>
      </c>
      <c r="G13" s="40">
        <v>1057</v>
      </c>
      <c r="H13" s="30" t="s">
        <v>716</v>
      </c>
    </row>
    <row r="14" spans="2:8" ht="15.75" thickBot="1" x14ac:dyDescent="0.3">
      <c r="B14" s="23" t="s">
        <v>52</v>
      </c>
      <c r="C14" s="17">
        <v>980</v>
      </c>
      <c r="D14" s="50" t="s">
        <v>349</v>
      </c>
      <c r="E14" s="50">
        <v>130</v>
      </c>
      <c r="F14" s="50" t="s">
        <v>717</v>
      </c>
      <c r="G14" s="30">
        <v>337</v>
      </c>
      <c r="H14" s="30" t="s">
        <v>394</v>
      </c>
    </row>
    <row r="15" spans="2:8" ht="15.75" thickBot="1" x14ac:dyDescent="0.3">
      <c r="B15" s="23" t="s">
        <v>53</v>
      </c>
      <c r="C15" s="17">
        <v>616</v>
      </c>
      <c r="D15" s="50" t="s">
        <v>613</v>
      </c>
      <c r="E15" s="50">
        <v>132</v>
      </c>
      <c r="F15" s="50" t="s">
        <v>711</v>
      </c>
      <c r="G15" s="30">
        <v>198</v>
      </c>
      <c r="H15" s="30" t="s">
        <v>718</v>
      </c>
    </row>
    <row r="16" spans="2:8" ht="15.75" thickBot="1" x14ac:dyDescent="0.3">
      <c r="B16" s="23" t="s">
        <v>54</v>
      </c>
      <c r="C16" s="38">
        <v>5536</v>
      </c>
      <c r="D16" s="50" t="s">
        <v>363</v>
      </c>
      <c r="E16" s="50">
        <v>400</v>
      </c>
      <c r="F16" s="50" t="s">
        <v>392</v>
      </c>
      <c r="G16" s="30">
        <v>874</v>
      </c>
      <c r="H16" s="30" t="s">
        <v>719</v>
      </c>
    </row>
  </sheetData>
  <mergeCells count="4">
    <mergeCell ref="C6:D6"/>
    <mergeCell ref="E6:F6"/>
    <mergeCell ref="G6:H6"/>
    <mergeCell ref="B6:B7"/>
  </mergeCells>
  <pageMargins left="0.7" right="0.7" top="0.78740157499999996" bottom="0.78740157499999996"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C078B-63C0-4182-8AC5-F824B067735E}">
  <dimension ref="B2:F19"/>
  <sheetViews>
    <sheetView topLeftCell="A2" workbookViewId="0">
      <selection activeCell="C7" sqref="C7:F18"/>
    </sheetView>
  </sheetViews>
  <sheetFormatPr baseColWidth="10" defaultRowHeight="15" x14ac:dyDescent="0.25"/>
  <cols>
    <col min="2" max="2" width="33.28515625" customWidth="1"/>
    <col min="3" max="6" width="16.42578125" customWidth="1"/>
  </cols>
  <sheetData>
    <row r="2" spans="2:6" ht="15" customHeight="1" x14ac:dyDescent="0.3">
      <c r="B2" s="37" t="s">
        <v>720</v>
      </c>
      <c r="C2" s="14"/>
      <c r="D2" s="14"/>
      <c r="E2" s="14"/>
      <c r="F2" s="14"/>
    </row>
    <row r="3" spans="2:6" x14ac:dyDescent="0.25">
      <c r="B3" s="14"/>
      <c r="C3" s="14"/>
      <c r="D3" s="14"/>
      <c r="E3" s="14"/>
      <c r="F3" s="14"/>
    </row>
    <row r="4" spans="2:6" x14ac:dyDescent="0.25">
      <c r="B4" s="14"/>
      <c r="C4" s="14"/>
      <c r="D4" s="14"/>
      <c r="E4" s="14"/>
      <c r="F4" s="14"/>
    </row>
    <row r="5" spans="2:6" x14ac:dyDescent="0.25">
      <c r="B5" s="14"/>
      <c r="C5" s="14"/>
      <c r="D5" s="14"/>
      <c r="E5" s="14"/>
      <c r="F5" s="14"/>
    </row>
    <row r="6" spans="2:6" ht="24" customHeight="1" thickBot="1" x14ac:dyDescent="0.3">
      <c r="B6" s="20" t="s">
        <v>32</v>
      </c>
      <c r="C6" s="20" t="s">
        <v>27</v>
      </c>
      <c r="D6" s="21" t="s">
        <v>28</v>
      </c>
      <c r="E6" s="22" t="s">
        <v>29</v>
      </c>
      <c r="F6" s="22" t="s">
        <v>9</v>
      </c>
    </row>
    <row r="7" spans="2:6" ht="15.75" thickBot="1" x14ac:dyDescent="0.3">
      <c r="B7" s="23" t="s">
        <v>33</v>
      </c>
      <c r="C7" s="48" t="s">
        <v>721</v>
      </c>
      <c r="D7" s="50" t="s">
        <v>722</v>
      </c>
      <c r="E7" s="30" t="s">
        <v>723</v>
      </c>
      <c r="F7" s="30" t="s">
        <v>724</v>
      </c>
    </row>
    <row r="8" spans="2:6" ht="36" customHeight="1" thickBot="1" x14ac:dyDescent="0.3">
      <c r="B8" s="23" t="s">
        <v>323</v>
      </c>
      <c r="C8" s="48" t="s">
        <v>725</v>
      </c>
      <c r="D8" s="50" t="s">
        <v>726</v>
      </c>
      <c r="E8" s="30" t="s">
        <v>727</v>
      </c>
      <c r="F8" s="30" t="s">
        <v>728</v>
      </c>
    </row>
    <row r="9" spans="2:6" ht="15.75" thickBot="1" x14ac:dyDescent="0.3">
      <c r="B9" s="23" t="s">
        <v>130</v>
      </c>
      <c r="C9" s="48" t="s">
        <v>729</v>
      </c>
      <c r="D9" s="50" t="s">
        <v>730</v>
      </c>
      <c r="E9" s="30" t="s">
        <v>731</v>
      </c>
      <c r="F9" s="30" t="s">
        <v>732</v>
      </c>
    </row>
    <row r="10" spans="2:6" ht="36" customHeight="1" thickBot="1" x14ac:dyDescent="0.3">
      <c r="B10" s="23" t="s">
        <v>733</v>
      </c>
      <c r="C10" s="48" t="s">
        <v>734</v>
      </c>
      <c r="D10" s="50" t="s">
        <v>735</v>
      </c>
      <c r="E10" s="30" t="s">
        <v>736</v>
      </c>
      <c r="F10" s="30" t="s">
        <v>737</v>
      </c>
    </row>
    <row r="11" spans="2:6" ht="15.75" thickBot="1" x14ac:dyDescent="0.3">
      <c r="B11" s="23" t="s">
        <v>738</v>
      </c>
      <c r="C11" s="48" t="s">
        <v>739</v>
      </c>
      <c r="D11" s="50" t="s">
        <v>740</v>
      </c>
      <c r="E11" s="30" t="s">
        <v>741</v>
      </c>
      <c r="F11" s="30" t="s">
        <v>742</v>
      </c>
    </row>
    <row r="12" spans="2:6" ht="29.25" thickBot="1" x14ac:dyDescent="0.3">
      <c r="B12" s="23" t="s">
        <v>35</v>
      </c>
      <c r="C12" s="48" t="s">
        <v>739</v>
      </c>
      <c r="D12" s="50" t="s">
        <v>743</v>
      </c>
      <c r="E12" s="30" t="s">
        <v>744</v>
      </c>
      <c r="F12" s="30" t="s">
        <v>745</v>
      </c>
    </row>
    <row r="13" spans="2:6" ht="15.75" thickBot="1" x14ac:dyDescent="0.3">
      <c r="B13" s="23" t="s">
        <v>34</v>
      </c>
      <c r="C13" s="48" t="s">
        <v>746</v>
      </c>
      <c r="D13" s="50" t="s">
        <v>747</v>
      </c>
      <c r="E13" s="30" t="s">
        <v>748</v>
      </c>
      <c r="F13" s="30" t="s">
        <v>749</v>
      </c>
    </row>
    <row r="14" spans="2:6" ht="15.75" thickBot="1" x14ac:dyDescent="0.3">
      <c r="B14" s="23" t="s">
        <v>36</v>
      </c>
      <c r="C14" s="48" t="s">
        <v>750</v>
      </c>
      <c r="D14" s="50" t="s">
        <v>126</v>
      </c>
      <c r="E14" s="30" t="s">
        <v>126</v>
      </c>
      <c r="F14" s="30" t="s">
        <v>751</v>
      </c>
    </row>
    <row r="15" spans="2:6" ht="15.75" thickBot="1" x14ac:dyDescent="0.3">
      <c r="B15" s="23" t="s">
        <v>92</v>
      </c>
      <c r="C15" s="48" t="s">
        <v>752</v>
      </c>
      <c r="D15" s="50" t="s">
        <v>753</v>
      </c>
      <c r="E15" s="30" t="s">
        <v>754</v>
      </c>
      <c r="F15" s="30" t="s">
        <v>755</v>
      </c>
    </row>
    <row r="16" spans="2:6" ht="15.75" thickBot="1" x14ac:dyDescent="0.3">
      <c r="B16" s="23" t="s">
        <v>160</v>
      </c>
      <c r="C16" s="48" t="s">
        <v>734</v>
      </c>
      <c r="D16" s="50" t="s">
        <v>756</v>
      </c>
      <c r="E16" s="30" t="s">
        <v>757</v>
      </c>
      <c r="F16" s="30" t="s">
        <v>758</v>
      </c>
    </row>
    <row r="17" spans="2:6" ht="15.75" thickBot="1" x14ac:dyDescent="0.3">
      <c r="B17" s="23" t="s">
        <v>37</v>
      </c>
      <c r="C17" s="48" t="s">
        <v>759</v>
      </c>
      <c r="D17" s="50" t="s">
        <v>760</v>
      </c>
      <c r="E17" s="30" t="s">
        <v>760</v>
      </c>
      <c r="F17" s="30" t="s">
        <v>740</v>
      </c>
    </row>
    <row r="18" spans="2:6" ht="15.75" thickBot="1" x14ac:dyDescent="0.3">
      <c r="B18" s="24" t="s">
        <v>85</v>
      </c>
      <c r="C18" s="137" t="s">
        <v>761</v>
      </c>
      <c r="D18" s="138" t="s">
        <v>762</v>
      </c>
      <c r="E18" s="119" t="s">
        <v>763</v>
      </c>
      <c r="F18" s="119" t="s">
        <v>764</v>
      </c>
    </row>
    <row r="19" spans="2:6" ht="30" customHeight="1" x14ac:dyDescent="0.25">
      <c r="B19" s="71" t="s">
        <v>181</v>
      </c>
      <c r="C19" s="25"/>
      <c r="D19" s="25"/>
      <c r="E19" s="25"/>
      <c r="F19" s="25"/>
    </row>
  </sheetData>
  <pageMargins left="0.7" right="0.7" top="0.78740157499999996" bottom="0.78740157499999996"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1BFB2-7216-483D-B8A6-E80B2797C13E}">
  <dimension ref="B2:F60"/>
  <sheetViews>
    <sheetView topLeftCell="A6" workbookViewId="0">
      <selection activeCell="C7" sqref="C7:F60"/>
    </sheetView>
  </sheetViews>
  <sheetFormatPr baseColWidth="10" defaultRowHeight="15" x14ac:dyDescent="0.25"/>
  <cols>
    <col min="2" max="2" width="18.28515625" customWidth="1"/>
    <col min="3" max="6" width="16.42578125" customWidth="1"/>
  </cols>
  <sheetData>
    <row r="2" spans="2:6" ht="15" customHeight="1" x14ac:dyDescent="0.3">
      <c r="B2" s="37" t="s">
        <v>765</v>
      </c>
      <c r="C2" s="14"/>
      <c r="D2" s="14"/>
      <c r="E2" s="14"/>
      <c r="F2" s="14"/>
    </row>
    <row r="3" spans="2:6" x14ac:dyDescent="0.25">
      <c r="B3" s="14"/>
      <c r="C3" s="14"/>
      <c r="D3" s="14"/>
      <c r="E3" s="14"/>
      <c r="F3" s="14"/>
    </row>
    <row r="4" spans="2:6" x14ac:dyDescent="0.25">
      <c r="B4" s="14"/>
      <c r="C4" s="14"/>
      <c r="D4" s="14"/>
      <c r="E4" s="14"/>
      <c r="F4" s="14"/>
    </row>
    <row r="5" spans="2:6" x14ac:dyDescent="0.25">
      <c r="B5" s="14"/>
      <c r="C5" s="14"/>
      <c r="D5" s="14"/>
      <c r="E5" s="14"/>
      <c r="F5" s="14"/>
    </row>
    <row r="6" spans="2:6" ht="43.5" customHeight="1" thickBot="1" x14ac:dyDescent="0.3">
      <c r="B6" s="20" t="s">
        <v>766</v>
      </c>
      <c r="C6" s="20" t="s">
        <v>27</v>
      </c>
      <c r="D6" s="21" t="s">
        <v>28</v>
      </c>
      <c r="E6" s="22" t="s">
        <v>29</v>
      </c>
      <c r="F6" s="22" t="s">
        <v>85</v>
      </c>
    </row>
    <row r="7" spans="2:6" ht="15.75" thickBot="1" x14ac:dyDescent="0.3">
      <c r="B7" s="23" t="s">
        <v>767</v>
      </c>
      <c r="C7" s="48" t="s">
        <v>768</v>
      </c>
      <c r="D7" s="50" t="s">
        <v>769</v>
      </c>
      <c r="E7" s="30" t="s">
        <v>770</v>
      </c>
      <c r="F7" s="30" t="s">
        <v>771</v>
      </c>
    </row>
    <row r="8" spans="2:6" ht="15.75" thickBot="1" x14ac:dyDescent="0.3">
      <c r="B8" s="23" t="s">
        <v>772</v>
      </c>
      <c r="C8" s="48" t="s">
        <v>773</v>
      </c>
      <c r="D8" s="50" t="s">
        <v>774</v>
      </c>
      <c r="E8" s="30" t="s">
        <v>775</v>
      </c>
      <c r="F8" s="30" t="s">
        <v>776</v>
      </c>
    </row>
    <row r="9" spans="2:6" ht="29.25" thickBot="1" x14ac:dyDescent="0.3">
      <c r="B9" s="23" t="s">
        <v>777</v>
      </c>
      <c r="C9" s="48" t="s">
        <v>778</v>
      </c>
      <c r="D9" s="50" t="s">
        <v>779</v>
      </c>
      <c r="E9" s="30" t="s">
        <v>780</v>
      </c>
      <c r="F9" s="30" t="s">
        <v>781</v>
      </c>
    </row>
    <row r="10" spans="2:6" ht="15.75" thickBot="1" x14ac:dyDescent="0.3">
      <c r="B10" s="23" t="s">
        <v>782</v>
      </c>
      <c r="C10" s="48" t="s">
        <v>783</v>
      </c>
      <c r="D10" s="50" t="s">
        <v>784</v>
      </c>
      <c r="E10" s="30" t="s">
        <v>785</v>
      </c>
      <c r="F10" s="30" t="s">
        <v>786</v>
      </c>
    </row>
    <row r="11" spans="2:6" ht="15.75" thickBot="1" x14ac:dyDescent="0.3">
      <c r="B11" s="23" t="s">
        <v>787</v>
      </c>
      <c r="C11" s="48" t="s">
        <v>788</v>
      </c>
      <c r="D11" s="50" t="s">
        <v>789</v>
      </c>
      <c r="E11" s="30" t="s">
        <v>790</v>
      </c>
      <c r="F11" s="30" t="s">
        <v>791</v>
      </c>
    </row>
    <row r="12" spans="2:6" ht="15.75" thickBot="1" x14ac:dyDescent="0.3">
      <c r="B12" s="23" t="s">
        <v>792</v>
      </c>
      <c r="C12" s="48" t="s">
        <v>793</v>
      </c>
      <c r="D12" s="50" t="s">
        <v>794</v>
      </c>
      <c r="E12" s="30" t="s">
        <v>795</v>
      </c>
      <c r="F12" s="30" t="s">
        <v>796</v>
      </c>
    </row>
    <row r="13" spans="2:6" ht="15.75" thickBot="1" x14ac:dyDescent="0.3">
      <c r="B13" s="23" t="s">
        <v>797</v>
      </c>
      <c r="C13" s="48" t="s">
        <v>798</v>
      </c>
      <c r="D13" s="50" t="s">
        <v>799</v>
      </c>
      <c r="E13" s="30" t="s">
        <v>800</v>
      </c>
      <c r="F13" s="30" t="s">
        <v>801</v>
      </c>
    </row>
    <row r="14" spans="2:6" ht="15.75" thickBot="1" x14ac:dyDescent="0.3">
      <c r="B14" s="23" t="s">
        <v>802</v>
      </c>
      <c r="C14" s="48" t="s">
        <v>803</v>
      </c>
      <c r="D14" s="50" t="s">
        <v>804</v>
      </c>
      <c r="E14" s="30" t="s">
        <v>805</v>
      </c>
      <c r="F14" s="30" t="s">
        <v>806</v>
      </c>
    </row>
    <row r="15" spans="2:6" ht="15.75" thickBot="1" x14ac:dyDescent="0.3">
      <c r="B15" s="23" t="s">
        <v>807</v>
      </c>
      <c r="C15" s="48" t="s">
        <v>808</v>
      </c>
      <c r="D15" s="50" t="s">
        <v>809</v>
      </c>
      <c r="E15" s="30" t="s">
        <v>810</v>
      </c>
      <c r="F15" s="30" t="s">
        <v>811</v>
      </c>
    </row>
    <row r="16" spans="2:6" ht="15.75" thickBot="1" x14ac:dyDescent="0.3">
      <c r="B16" s="23" t="s">
        <v>812</v>
      </c>
      <c r="C16" s="48" t="s">
        <v>813</v>
      </c>
      <c r="D16" s="50" t="s">
        <v>814</v>
      </c>
      <c r="E16" s="30" t="s">
        <v>815</v>
      </c>
      <c r="F16" s="30" t="s">
        <v>816</v>
      </c>
    </row>
    <row r="17" spans="2:6" ht="15.75" thickBot="1" x14ac:dyDescent="0.3">
      <c r="B17" s="23" t="s">
        <v>817</v>
      </c>
      <c r="C17" s="48" t="s">
        <v>818</v>
      </c>
      <c r="D17" s="50" t="s">
        <v>819</v>
      </c>
      <c r="E17" s="30" t="s">
        <v>820</v>
      </c>
      <c r="F17" s="30" t="s">
        <v>821</v>
      </c>
    </row>
    <row r="18" spans="2:6" ht="15.75" thickBot="1" x14ac:dyDescent="0.3">
      <c r="B18" s="23" t="s">
        <v>822</v>
      </c>
      <c r="C18" s="48" t="s">
        <v>823</v>
      </c>
      <c r="D18" s="50" t="s">
        <v>824</v>
      </c>
      <c r="E18" s="30" t="s">
        <v>825</v>
      </c>
      <c r="F18" s="30" t="s">
        <v>826</v>
      </c>
    </row>
    <row r="19" spans="2:6" ht="15.75" thickBot="1" x14ac:dyDescent="0.3">
      <c r="B19" s="23" t="s">
        <v>827</v>
      </c>
      <c r="C19" s="48" t="s">
        <v>828</v>
      </c>
      <c r="D19" s="50" t="s">
        <v>829</v>
      </c>
      <c r="E19" s="30" t="s">
        <v>747</v>
      </c>
      <c r="F19" s="30" t="s">
        <v>830</v>
      </c>
    </row>
    <row r="20" spans="2:6" ht="15.75" thickBot="1" x14ac:dyDescent="0.3">
      <c r="B20" s="23" t="s">
        <v>831</v>
      </c>
      <c r="C20" s="48" t="s">
        <v>832</v>
      </c>
      <c r="D20" s="50" t="s">
        <v>126</v>
      </c>
      <c r="E20" s="30" t="s">
        <v>819</v>
      </c>
      <c r="F20" s="30" t="s">
        <v>126</v>
      </c>
    </row>
    <row r="21" spans="2:6" ht="15.75" thickBot="1" x14ac:dyDescent="0.3">
      <c r="B21" s="23" t="s">
        <v>833</v>
      </c>
      <c r="C21" s="48" t="s">
        <v>834</v>
      </c>
      <c r="D21" s="50" t="s">
        <v>126</v>
      </c>
      <c r="E21" s="30" t="s">
        <v>835</v>
      </c>
      <c r="F21" s="30" t="s">
        <v>126</v>
      </c>
    </row>
    <row r="22" spans="2:6" ht="15.75" thickBot="1" x14ac:dyDescent="0.3">
      <c r="B22" s="23" t="s">
        <v>836</v>
      </c>
      <c r="C22" s="48" t="s">
        <v>837</v>
      </c>
      <c r="D22" s="50" t="s">
        <v>838</v>
      </c>
      <c r="E22" s="30" t="s">
        <v>839</v>
      </c>
      <c r="F22" s="30" t="s">
        <v>840</v>
      </c>
    </row>
    <row r="23" spans="2:6" ht="15.75" thickBot="1" x14ac:dyDescent="0.3">
      <c r="B23" s="23" t="s">
        <v>841</v>
      </c>
      <c r="C23" s="48" t="s">
        <v>842</v>
      </c>
      <c r="D23" s="50" t="s">
        <v>843</v>
      </c>
      <c r="E23" s="30" t="s">
        <v>844</v>
      </c>
      <c r="F23" s="30" t="s">
        <v>845</v>
      </c>
    </row>
    <row r="24" spans="2:6" ht="15.75" thickBot="1" x14ac:dyDescent="0.3">
      <c r="B24" s="23" t="s">
        <v>846</v>
      </c>
      <c r="C24" s="48" t="s">
        <v>847</v>
      </c>
      <c r="D24" s="50" t="s">
        <v>819</v>
      </c>
      <c r="E24" s="30" t="s">
        <v>848</v>
      </c>
      <c r="F24" s="30" t="s">
        <v>849</v>
      </c>
    </row>
    <row r="25" spans="2:6" ht="29.25" thickBot="1" x14ac:dyDescent="0.3">
      <c r="B25" s="23" t="s">
        <v>850</v>
      </c>
      <c r="C25" s="48" t="s">
        <v>851</v>
      </c>
      <c r="D25" s="50" t="s">
        <v>126</v>
      </c>
      <c r="E25" s="30" t="s">
        <v>852</v>
      </c>
      <c r="F25" s="30" t="s">
        <v>126</v>
      </c>
    </row>
    <row r="26" spans="2:6" ht="15.75" thickBot="1" x14ac:dyDescent="0.3">
      <c r="B26" s="23" t="s">
        <v>853</v>
      </c>
      <c r="C26" s="48" t="s">
        <v>854</v>
      </c>
      <c r="D26" s="50" t="s">
        <v>855</v>
      </c>
      <c r="E26" s="30" t="s">
        <v>856</v>
      </c>
      <c r="F26" s="30" t="s">
        <v>857</v>
      </c>
    </row>
    <row r="27" spans="2:6" ht="15.75" thickBot="1" x14ac:dyDescent="0.3">
      <c r="B27" s="23" t="s">
        <v>858</v>
      </c>
      <c r="C27" s="48" t="s">
        <v>859</v>
      </c>
      <c r="D27" s="50" t="s">
        <v>126</v>
      </c>
      <c r="E27" s="30" t="s">
        <v>126</v>
      </c>
      <c r="F27" s="30" t="s">
        <v>126</v>
      </c>
    </row>
    <row r="28" spans="2:6" ht="15.75" thickBot="1" x14ac:dyDescent="0.3">
      <c r="B28" s="23" t="s">
        <v>860</v>
      </c>
      <c r="C28" s="48" t="s">
        <v>748</v>
      </c>
      <c r="D28" s="50" t="s">
        <v>839</v>
      </c>
      <c r="E28" s="30" t="s">
        <v>820</v>
      </c>
      <c r="F28" s="30" t="s">
        <v>861</v>
      </c>
    </row>
    <row r="29" spans="2:6" ht="29.25" thickBot="1" x14ac:dyDescent="0.3">
      <c r="B29" s="23" t="s">
        <v>862</v>
      </c>
      <c r="C29" s="48" t="s">
        <v>863</v>
      </c>
      <c r="D29" s="50" t="s">
        <v>852</v>
      </c>
      <c r="E29" s="30" t="s">
        <v>864</v>
      </c>
      <c r="F29" s="30" t="s">
        <v>865</v>
      </c>
    </row>
    <row r="30" spans="2:6" ht="15.75" thickBot="1" x14ac:dyDescent="0.3">
      <c r="B30" s="23" t="s">
        <v>866</v>
      </c>
      <c r="C30" s="48" t="s">
        <v>867</v>
      </c>
      <c r="D30" s="50" t="s">
        <v>868</v>
      </c>
      <c r="E30" s="30" t="s">
        <v>869</v>
      </c>
      <c r="F30" s="30" t="s">
        <v>870</v>
      </c>
    </row>
    <row r="31" spans="2:6" ht="43.5" thickBot="1" x14ac:dyDescent="0.3">
      <c r="B31" s="23" t="s">
        <v>871</v>
      </c>
      <c r="C31" s="48" t="s">
        <v>872</v>
      </c>
      <c r="D31" s="50" t="s">
        <v>126</v>
      </c>
      <c r="E31" s="30" t="s">
        <v>873</v>
      </c>
      <c r="F31" s="30" t="s">
        <v>126</v>
      </c>
    </row>
    <row r="32" spans="2:6" ht="15.75" thickBot="1" x14ac:dyDescent="0.3">
      <c r="B32" s="23" t="s">
        <v>874</v>
      </c>
      <c r="C32" s="48" t="s">
        <v>875</v>
      </c>
      <c r="D32" s="50" t="s">
        <v>876</v>
      </c>
      <c r="E32" s="30" t="s">
        <v>877</v>
      </c>
      <c r="F32" s="30" t="s">
        <v>878</v>
      </c>
    </row>
    <row r="33" spans="2:6" ht="29.25" thickBot="1" x14ac:dyDescent="0.3">
      <c r="B33" s="23" t="s">
        <v>879</v>
      </c>
      <c r="C33" s="48" t="s">
        <v>880</v>
      </c>
      <c r="D33" s="50" t="s">
        <v>881</v>
      </c>
      <c r="E33" s="30" t="s">
        <v>882</v>
      </c>
      <c r="F33" s="30" t="s">
        <v>883</v>
      </c>
    </row>
    <row r="34" spans="2:6" ht="15.75" thickBot="1" x14ac:dyDescent="0.3">
      <c r="B34" s="23" t="s">
        <v>884</v>
      </c>
      <c r="C34" s="48" t="s">
        <v>885</v>
      </c>
      <c r="D34" s="50" t="s">
        <v>126</v>
      </c>
      <c r="E34" s="30" t="s">
        <v>747</v>
      </c>
      <c r="F34" s="30" t="s">
        <v>126</v>
      </c>
    </row>
    <row r="35" spans="2:6" ht="29.25" thickBot="1" x14ac:dyDescent="0.3">
      <c r="B35" s="23" t="s">
        <v>886</v>
      </c>
      <c r="C35" s="48" t="s">
        <v>887</v>
      </c>
      <c r="D35" s="50" t="s">
        <v>126</v>
      </c>
      <c r="E35" s="30" t="s">
        <v>888</v>
      </c>
      <c r="F35" s="30" t="s">
        <v>126</v>
      </c>
    </row>
    <row r="36" spans="2:6" ht="15.75" thickBot="1" x14ac:dyDescent="0.3">
      <c r="B36" s="23" t="s">
        <v>889</v>
      </c>
      <c r="C36" s="48" t="s">
        <v>126</v>
      </c>
      <c r="D36" s="50" t="s">
        <v>890</v>
      </c>
      <c r="E36" s="30" t="s">
        <v>126</v>
      </c>
      <c r="F36" s="30" t="s">
        <v>126</v>
      </c>
    </row>
    <row r="37" spans="2:6" ht="29.25" thickBot="1" x14ac:dyDescent="0.3">
      <c r="B37" s="23" t="s">
        <v>891</v>
      </c>
      <c r="C37" s="48" t="s">
        <v>869</v>
      </c>
      <c r="D37" s="50" t="s">
        <v>759</v>
      </c>
      <c r="E37" s="30" t="s">
        <v>852</v>
      </c>
      <c r="F37" s="30" t="s">
        <v>892</v>
      </c>
    </row>
    <row r="38" spans="2:6" ht="29.25" thickBot="1" x14ac:dyDescent="0.3">
      <c r="B38" s="23" t="s">
        <v>893</v>
      </c>
      <c r="C38" s="48" t="s">
        <v>894</v>
      </c>
      <c r="D38" s="50" t="s">
        <v>753</v>
      </c>
      <c r="E38" s="30" t="s">
        <v>852</v>
      </c>
      <c r="F38" s="30" t="s">
        <v>895</v>
      </c>
    </row>
    <row r="39" spans="2:6" ht="15.75" thickBot="1" x14ac:dyDescent="0.3">
      <c r="B39" s="23" t="s">
        <v>896</v>
      </c>
      <c r="C39" s="48" t="s">
        <v>852</v>
      </c>
      <c r="D39" s="50" t="s">
        <v>759</v>
      </c>
      <c r="E39" s="30" t="s">
        <v>747</v>
      </c>
      <c r="F39" s="30" t="s">
        <v>897</v>
      </c>
    </row>
    <row r="40" spans="2:6" ht="29.25" thickBot="1" x14ac:dyDescent="0.3">
      <c r="B40" s="23" t="s">
        <v>898</v>
      </c>
      <c r="C40" s="48" t="s">
        <v>899</v>
      </c>
      <c r="D40" s="50" t="s">
        <v>126</v>
      </c>
      <c r="E40" s="30" t="s">
        <v>126</v>
      </c>
      <c r="F40" s="30" t="s">
        <v>126</v>
      </c>
    </row>
    <row r="41" spans="2:6" ht="15.75" thickBot="1" x14ac:dyDescent="0.3">
      <c r="B41" s="23" t="s">
        <v>900</v>
      </c>
      <c r="C41" s="48" t="s">
        <v>897</v>
      </c>
      <c r="D41" s="50" t="s">
        <v>126</v>
      </c>
      <c r="E41" s="30" t="s">
        <v>126</v>
      </c>
      <c r="F41" s="30" t="s">
        <v>126</v>
      </c>
    </row>
    <row r="42" spans="2:6" ht="36" customHeight="1" thickBot="1" x14ac:dyDescent="0.3">
      <c r="B42" s="23" t="s">
        <v>901</v>
      </c>
      <c r="C42" s="48" t="s">
        <v>894</v>
      </c>
      <c r="D42" s="50" t="s">
        <v>126</v>
      </c>
      <c r="E42" s="30" t="s">
        <v>747</v>
      </c>
      <c r="F42" s="30" t="s">
        <v>126</v>
      </c>
    </row>
    <row r="43" spans="2:6" ht="15.75" thickBot="1" x14ac:dyDescent="0.3">
      <c r="B43" s="23" t="s">
        <v>902</v>
      </c>
      <c r="C43" s="48" t="s">
        <v>747</v>
      </c>
      <c r="D43" s="50" t="s">
        <v>753</v>
      </c>
      <c r="E43" s="30" t="s">
        <v>869</v>
      </c>
      <c r="F43" s="30" t="s">
        <v>903</v>
      </c>
    </row>
    <row r="44" spans="2:6" ht="15.75" thickBot="1" x14ac:dyDescent="0.3">
      <c r="B44" s="23" t="s">
        <v>904</v>
      </c>
      <c r="C44" s="48" t="s">
        <v>894</v>
      </c>
      <c r="D44" s="50" t="s">
        <v>126</v>
      </c>
      <c r="E44" s="30" t="s">
        <v>753</v>
      </c>
      <c r="F44" s="30" t="s">
        <v>126</v>
      </c>
    </row>
    <row r="45" spans="2:6" ht="15.75" thickBot="1" x14ac:dyDescent="0.3">
      <c r="B45" s="23" t="s">
        <v>905</v>
      </c>
      <c r="C45" s="48" t="s">
        <v>126</v>
      </c>
      <c r="D45" s="50" t="s">
        <v>126</v>
      </c>
      <c r="E45" s="30" t="s">
        <v>873</v>
      </c>
      <c r="F45" s="30" t="s">
        <v>126</v>
      </c>
    </row>
    <row r="46" spans="2:6" ht="15.75" thickBot="1" x14ac:dyDescent="0.3">
      <c r="B46" s="23" t="s">
        <v>906</v>
      </c>
      <c r="C46" s="48" t="s">
        <v>907</v>
      </c>
      <c r="D46" s="50" t="s">
        <v>126</v>
      </c>
      <c r="E46" s="30" t="s">
        <v>855</v>
      </c>
      <c r="F46" s="30" t="s">
        <v>126</v>
      </c>
    </row>
    <row r="47" spans="2:6" ht="15.75" thickBot="1" x14ac:dyDescent="0.3">
      <c r="B47" s="23" t="s">
        <v>908</v>
      </c>
      <c r="C47" s="48" t="s">
        <v>869</v>
      </c>
      <c r="D47" s="50" t="s">
        <v>126</v>
      </c>
      <c r="E47" s="30" t="s">
        <v>753</v>
      </c>
      <c r="F47" s="30" t="s">
        <v>126</v>
      </c>
    </row>
    <row r="48" spans="2:6" ht="15.75" thickBot="1" x14ac:dyDescent="0.3">
      <c r="B48" s="23" t="s">
        <v>909</v>
      </c>
      <c r="C48" s="48" t="s">
        <v>740</v>
      </c>
      <c r="D48" s="50" t="s">
        <v>126</v>
      </c>
      <c r="E48" s="30" t="s">
        <v>855</v>
      </c>
      <c r="F48" s="30" t="s">
        <v>126</v>
      </c>
    </row>
    <row r="49" spans="2:6" ht="29.25" thickBot="1" x14ac:dyDescent="0.3">
      <c r="B49" s="23" t="s">
        <v>910</v>
      </c>
      <c r="C49" s="48" t="s">
        <v>873</v>
      </c>
      <c r="D49" s="50" t="s">
        <v>126</v>
      </c>
      <c r="E49" s="30" t="s">
        <v>126</v>
      </c>
      <c r="F49" s="30" t="s">
        <v>126</v>
      </c>
    </row>
    <row r="50" spans="2:6" ht="15.75" thickBot="1" x14ac:dyDescent="0.3">
      <c r="B50" s="23" t="s">
        <v>911</v>
      </c>
      <c r="C50" s="48" t="s">
        <v>126</v>
      </c>
      <c r="D50" s="50" t="s">
        <v>912</v>
      </c>
      <c r="E50" s="30" t="s">
        <v>126</v>
      </c>
      <c r="F50" s="30" t="s">
        <v>126</v>
      </c>
    </row>
    <row r="51" spans="2:6" ht="15.75" thickBot="1" x14ac:dyDescent="0.3">
      <c r="B51" s="23" t="s">
        <v>913</v>
      </c>
      <c r="C51" s="48" t="s">
        <v>852</v>
      </c>
      <c r="D51" s="50" t="s">
        <v>126</v>
      </c>
      <c r="E51" s="30" t="s">
        <v>754</v>
      </c>
      <c r="F51" s="30" t="s">
        <v>126</v>
      </c>
    </row>
    <row r="52" spans="2:6" ht="15.75" thickBot="1" x14ac:dyDescent="0.3">
      <c r="B52" s="23" t="s">
        <v>914</v>
      </c>
      <c r="C52" s="48" t="s">
        <v>888</v>
      </c>
      <c r="D52" s="50" t="s">
        <v>126</v>
      </c>
      <c r="E52" s="30" t="s">
        <v>754</v>
      </c>
      <c r="F52" s="30" t="s">
        <v>126</v>
      </c>
    </row>
    <row r="53" spans="2:6" ht="15.75" thickBot="1" x14ac:dyDescent="0.3">
      <c r="B53" s="23" t="s">
        <v>915</v>
      </c>
      <c r="C53" s="48" t="s">
        <v>126</v>
      </c>
      <c r="D53" s="50" t="s">
        <v>916</v>
      </c>
      <c r="E53" s="30" t="s">
        <v>126</v>
      </c>
      <c r="F53" s="30" t="s">
        <v>126</v>
      </c>
    </row>
    <row r="54" spans="2:6" ht="15.75" thickBot="1" x14ac:dyDescent="0.3">
      <c r="B54" s="23" t="s">
        <v>917</v>
      </c>
      <c r="C54" s="48" t="s">
        <v>754</v>
      </c>
      <c r="D54" s="50" t="s">
        <v>126</v>
      </c>
      <c r="E54" s="30" t="s">
        <v>754</v>
      </c>
      <c r="F54" s="30" t="s">
        <v>126</v>
      </c>
    </row>
    <row r="55" spans="2:6" ht="15.75" thickBot="1" x14ac:dyDescent="0.3">
      <c r="B55" s="23" t="s">
        <v>918</v>
      </c>
      <c r="C55" s="48" t="s">
        <v>748</v>
      </c>
      <c r="D55" s="50" t="s">
        <v>126</v>
      </c>
      <c r="E55" s="30" t="s">
        <v>126</v>
      </c>
      <c r="F55" s="30" t="s">
        <v>126</v>
      </c>
    </row>
    <row r="56" spans="2:6" ht="15.75" thickBot="1" x14ac:dyDescent="0.3">
      <c r="B56" s="23" t="s">
        <v>919</v>
      </c>
      <c r="C56" s="48" t="s">
        <v>748</v>
      </c>
      <c r="D56" s="50" t="s">
        <v>126</v>
      </c>
      <c r="E56" s="30" t="s">
        <v>126</v>
      </c>
      <c r="F56" s="30" t="s">
        <v>126</v>
      </c>
    </row>
    <row r="57" spans="2:6" ht="15.75" thickBot="1" x14ac:dyDescent="0.3">
      <c r="B57" s="23" t="s">
        <v>920</v>
      </c>
      <c r="C57" s="48" t="s">
        <v>747</v>
      </c>
      <c r="D57" s="50" t="s">
        <v>126</v>
      </c>
      <c r="E57" s="30" t="s">
        <v>747</v>
      </c>
      <c r="F57" s="30" t="s">
        <v>126</v>
      </c>
    </row>
    <row r="58" spans="2:6" ht="15.75" thickBot="1" x14ac:dyDescent="0.3">
      <c r="B58" s="23" t="s">
        <v>921</v>
      </c>
      <c r="C58" s="48" t="s">
        <v>869</v>
      </c>
      <c r="D58" s="50" t="s">
        <v>126</v>
      </c>
      <c r="E58" s="30" t="s">
        <v>126</v>
      </c>
      <c r="F58" s="30" t="s">
        <v>126</v>
      </c>
    </row>
    <row r="59" spans="2:6" ht="15.75" thickBot="1" x14ac:dyDescent="0.3">
      <c r="B59" s="23" t="s">
        <v>922</v>
      </c>
      <c r="C59" s="48" t="s">
        <v>855</v>
      </c>
      <c r="D59" s="50" t="s">
        <v>126</v>
      </c>
      <c r="E59" s="30" t="s">
        <v>126</v>
      </c>
      <c r="F59" s="30" t="s">
        <v>126</v>
      </c>
    </row>
    <row r="60" spans="2:6" ht="15.75" thickBot="1" x14ac:dyDescent="0.3">
      <c r="B60" s="23" t="s">
        <v>923</v>
      </c>
      <c r="C60" s="48" t="s">
        <v>759</v>
      </c>
      <c r="D60" s="50" t="s">
        <v>126</v>
      </c>
      <c r="E60" s="30" t="s">
        <v>126</v>
      </c>
      <c r="F60" s="30" t="s">
        <v>126</v>
      </c>
    </row>
  </sheetData>
  <pageMargins left="0.7" right="0.7" top="0.78740157499999996" bottom="0.78740157499999996"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1890C-6D20-489D-B69B-80C14C5D2645}">
  <dimension ref="B2:G14"/>
  <sheetViews>
    <sheetView workbookViewId="0">
      <selection activeCell="C7" sqref="C7:G14"/>
    </sheetView>
  </sheetViews>
  <sheetFormatPr baseColWidth="10" defaultRowHeight="15" x14ac:dyDescent="0.25"/>
  <cols>
    <col min="2" max="2" width="18.28515625" customWidth="1"/>
    <col min="3" max="7" width="14.42578125" customWidth="1"/>
  </cols>
  <sheetData>
    <row r="2" spans="2:7" ht="15" customHeight="1" x14ac:dyDescent="0.3">
      <c r="B2" s="37" t="s">
        <v>924</v>
      </c>
      <c r="C2" s="14"/>
      <c r="D2" s="14"/>
      <c r="E2" s="14"/>
      <c r="F2" s="14"/>
      <c r="G2" s="14"/>
    </row>
    <row r="3" spans="2:7" x14ac:dyDescent="0.25">
      <c r="B3" s="14"/>
      <c r="C3" s="14"/>
      <c r="D3" s="14"/>
      <c r="E3" s="14"/>
      <c r="F3" s="14"/>
      <c r="G3" s="14"/>
    </row>
    <row r="4" spans="2:7" x14ac:dyDescent="0.25">
      <c r="B4" s="14"/>
      <c r="C4" s="14"/>
      <c r="D4" s="14"/>
      <c r="E4" s="14"/>
      <c r="F4" s="14"/>
      <c r="G4" s="14"/>
    </row>
    <row r="5" spans="2:7" x14ac:dyDescent="0.25">
      <c r="B5" s="14"/>
      <c r="C5" s="14"/>
      <c r="D5" s="14"/>
      <c r="E5" s="14"/>
      <c r="F5" s="14"/>
      <c r="G5" s="14"/>
    </row>
    <row r="6" spans="2:7" ht="36" customHeight="1" thickBot="1" x14ac:dyDescent="0.3">
      <c r="B6" s="20" t="s">
        <v>0</v>
      </c>
      <c r="C6" s="20" t="s">
        <v>669</v>
      </c>
      <c r="D6" s="21" t="s">
        <v>670</v>
      </c>
      <c r="E6" s="21" t="s">
        <v>168</v>
      </c>
      <c r="F6" s="22" t="s">
        <v>207</v>
      </c>
      <c r="G6" s="22" t="s">
        <v>925</v>
      </c>
    </row>
    <row r="7" spans="2:7" ht="15.75" thickBot="1" x14ac:dyDescent="0.3">
      <c r="B7" s="23" t="s">
        <v>74</v>
      </c>
      <c r="C7" s="48" t="s">
        <v>926</v>
      </c>
      <c r="D7" s="50" t="s">
        <v>927</v>
      </c>
      <c r="E7" s="50" t="s">
        <v>928</v>
      </c>
      <c r="F7" s="30" t="s">
        <v>929</v>
      </c>
      <c r="G7" s="30" t="s">
        <v>930</v>
      </c>
    </row>
    <row r="8" spans="2:7" ht="15.75" thickBot="1" x14ac:dyDescent="0.3">
      <c r="B8" s="23" t="s">
        <v>75</v>
      </c>
      <c r="C8" s="48" t="s">
        <v>931</v>
      </c>
      <c r="D8" s="50" t="s">
        <v>932</v>
      </c>
      <c r="E8" s="50" t="s">
        <v>933</v>
      </c>
      <c r="F8" s="30" t="s">
        <v>934</v>
      </c>
      <c r="G8" s="30" t="s">
        <v>935</v>
      </c>
    </row>
    <row r="9" spans="2:7" ht="15.75" thickBot="1" x14ac:dyDescent="0.3">
      <c r="B9" s="23" t="s">
        <v>76</v>
      </c>
      <c r="C9" s="48" t="s">
        <v>936</v>
      </c>
      <c r="D9" s="50" t="s">
        <v>937</v>
      </c>
      <c r="E9" s="50" t="s">
        <v>933</v>
      </c>
      <c r="F9" s="30" t="s">
        <v>938</v>
      </c>
      <c r="G9" s="30" t="s">
        <v>939</v>
      </c>
    </row>
    <row r="10" spans="2:7" ht="15.75" thickBot="1" x14ac:dyDescent="0.3">
      <c r="B10" s="23" t="s">
        <v>77</v>
      </c>
      <c r="C10" s="48" t="s">
        <v>940</v>
      </c>
      <c r="D10" s="50" t="s">
        <v>941</v>
      </c>
      <c r="E10" s="50" t="s">
        <v>166</v>
      </c>
      <c r="F10" s="30" t="s">
        <v>940</v>
      </c>
      <c r="G10" s="30" t="s">
        <v>942</v>
      </c>
    </row>
    <row r="11" spans="2:7" ht="15.75" thickBot="1" x14ac:dyDescent="0.3">
      <c r="B11" s="23" t="s">
        <v>78</v>
      </c>
      <c r="C11" s="48" t="s">
        <v>943</v>
      </c>
      <c r="D11" s="50" t="s">
        <v>166</v>
      </c>
      <c r="E11" s="50" t="s">
        <v>166</v>
      </c>
      <c r="F11" s="30" t="s">
        <v>166</v>
      </c>
      <c r="G11" s="30" t="s">
        <v>944</v>
      </c>
    </row>
    <row r="12" spans="2:7" ht="15.75" thickBot="1" x14ac:dyDescent="0.3">
      <c r="B12" s="23" t="s">
        <v>79</v>
      </c>
      <c r="C12" s="48" t="s">
        <v>945</v>
      </c>
      <c r="D12" s="50" t="s">
        <v>946</v>
      </c>
      <c r="E12" s="50" t="s">
        <v>947</v>
      </c>
      <c r="F12" s="30" t="s">
        <v>948</v>
      </c>
      <c r="G12" s="30" t="s">
        <v>949</v>
      </c>
    </row>
    <row r="13" spans="2:7" ht="15.75" thickBot="1" x14ac:dyDescent="0.3">
      <c r="B13" s="23" t="s">
        <v>80</v>
      </c>
      <c r="C13" s="48" t="s">
        <v>950</v>
      </c>
      <c r="D13" s="50" t="s">
        <v>951</v>
      </c>
      <c r="E13" s="50" t="s">
        <v>952</v>
      </c>
      <c r="F13" s="30" t="s">
        <v>953</v>
      </c>
      <c r="G13" s="30" t="s">
        <v>944</v>
      </c>
    </row>
    <row r="14" spans="2:7" ht="15.75" thickBot="1" x14ac:dyDescent="0.3">
      <c r="B14" s="23" t="s">
        <v>85</v>
      </c>
      <c r="C14" s="136" t="s">
        <v>954</v>
      </c>
      <c r="D14" s="76" t="s">
        <v>937</v>
      </c>
      <c r="E14" s="76" t="s">
        <v>955</v>
      </c>
      <c r="F14" s="118" t="s">
        <v>956</v>
      </c>
      <c r="G14" s="118" t="s">
        <v>957</v>
      </c>
    </row>
  </sheetData>
  <pageMargins left="0.7" right="0.7" top="0.78740157499999996" bottom="0.78740157499999996"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8121F-02D9-43DE-864A-237C026B57F1}">
  <dimension ref="B2:G14"/>
  <sheetViews>
    <sheetView workbookViewId="0">
      <selection activeCell="C7" sqref="C7:G14"/>
    </sheetView>
  </sheetViews>
  <sheetFormatPr baseColWidth="10" defaultRowHeight="15" x14ac:dyDescent="0.25"/>
  <cols>
    <col min="2" max="2" width="18.28515625" customWidth="1"/>
    <col min="3" max="7" width="14.42578125" customWidth="1"/>
  </cols>
  <sheetData>
    <row r="2" spans="2:7" ht="15" customHeight="1" x14ac:dyDescent="0.3">
      <c r="B2" s="37" t="s">
        <v>958</v>
      </c>
      <c r="C2" s="14"/>
      <c r="D2" s="14"/>
      <c r="E2" s="14"/>
      <c r="F2" s="14"/>
      <c r="G2" s="14"/>
    </row>
    <row r="3" spans="2:7" x14ac:dyDescent="0.25">
      <c r="B3" s="14"/>
      <c r="C3" s="14"/>
      <c r="D3" s="14"/>
      <c r="E3" s="14"/>
      <c r="F3" s="14"/>
      <c r="G3" s="14"/>
    </row>
    <row r="4" spans="2:7" x14ac:dyDescent="0.25">
      <c r="B4" s="14"/>
      <c r="C4" s="14"/>
      <c r="D4" s="14"/>
      <c r="E4" s="14"/>
      <c r="F4" s="14"/>
      <c r="G4" s="14"/>
    </row>
    <row r="5" spans="2:7" x14ac:dyDescent="0.25">
      <c r="B5" s="14"/>
      <c r="C5" s="14"/>
      <c r="D5" s="14"/>
      <c r="E5" s="14"/>
      <c r="F5" s="14"/>
      <c r="G5" s="14"/>
    </row>
    <row r="6" spans="2:7" ht="36" customHeight="1" thickBot="1" x14ac:dyDescent="0.3">
      <c r="B6" s="20" t="s">
        <v>0</v>
      </c>
      <c r="C6" s="20" t="s">
        <v>669</v>
      </c>
      <c r="D6" s="21" t="s">
        <v>670</v>
      </c>
      <c r="E6" s="21" t="s">
        <v>168</v>
      </c>
      <c r="F6" s="22" t="s">
        <v>207</v>
      </c>
      <c r="G6" s="22" t="s">
        <v>925</v>
      </c>
    </row>
    <row r="7" spans="2:7" ht="15.75" thickBot="1" x14ac:dyDescent="0.3">
      <c r="B7" s="23" t="s">
        <v>74</v>
      </c>
      <c r="C7" s="48" t="s">
        <v>950</v>
      </c>
      <c r="D7" s="50" t="s">
        <v>959</v>
      </c>
      <c r="E7" s="50" t="s">
        <v>960</v>
      </c>
      <c r="F7" s="30" t="s">
        <v>961</v>
      </c>
      <c r="G7" s="30" t="s">
        <v>962</v>
      </c>
    </row>
    <row r="8" spans="2:7" ht="15.75" thickBot="1" x14ac:dyDescent="0.3">
      <c r="B8" s="23" t="s">
        <v>75</v>
      </c>
      <c r="C8" s="48" t="s">
        <v>126</v>
      </c>
      <c r="D8" s="50" t="s">
        <v>126</v>
      </c>
      <c r="E8" s="50" t="s">
        <v>126</v>
      </c>
      <c r="F8" s="30" t="s">
        <v>963</v>
      </c>
      <c r="G8" s="30" t="s">
        <v>126</v>
      </c>
    </row>
    <row r="9" spans="2:7" ht="15.75" thickBot="1" x14ac:dyDescent="0.3">
      <c r="B9" s="23" t="s">
        <v>76</v>
      </c>
      <c r="C9" s="48" t="s">
        <v>166</v>
      </c>
      <c r="D9" s="50" t="s">
        <v>166</v>
      </c>
      <c r="E9" s="50" t="s">
        <v>964</v>
      </c>
      <c r="F9" s="30" t="s">
        <v>965</v>
      </c>
      <c r="G9" s="30" t="s">
        <v>966</v>
      </c>
    </row>
    <row r="10" spans="2:7" ht="15.75" thickBot="1" x14ac:dyDescent="0.3">
      <c r="B10" s="23" t="s">
        <v>77</v>
      </c>
      <c r="C10" s="48" t="s">
        <v>166</v>
      </c>
      <c r="D10" s="50" t="s">
        <v>166</v>
      </c>
      <c r="E10" s="50" t="s">
        <v>166</v>
      </c>
      <c r="F10" s="30" t="s">
        <v>166</v>
      </c>
      <c r="G10" s="30" t="s">
        <v>967</v>
      </c>
    </row>
    <row r="11" spans="2:7" ht="15.75" thickBot="1" x14ac:dyDescent="0.3">
      <c r="B11" s="23" t="s">
        <v>78</v>
      </c>
      <c r="C11" s="48" t="s">
        <v>126</v>
      </c>
      <c r="D11" s="50" t="s">
        <v>126</v>
      </c>
      <c r="E11" s="50" t="s">
        <v>126</v>
      </c>
      <c r="F11" s="30" t="s">
        <v>126</v>
      </c>
      <c r="G11" s="30" t="s">
        <v>126</v>
      </c>
    </row>
    <row r="12" spans="2:7" ht="15.75" thickBot="1" x14ac:dyDescent="0.3">
      <c r="B12" s="23" t="s">
        <v>79</v>
      </c>
      <c r="C12" s="48" t="s">
        <v>968</v>
      </c>
      <c r="D12" s="50" t="s">
        <v>969</v>
      </c>
      <c r="E12" s="50" t="s">
        <v>970</v>
      </c>
      <c r="F12" s="30" t="s">
        <v>971</v>
      </c>
      <c r="G12" s="30" t="s">
        <v>972</v>
      </c>
    </row>
    <row r="13" spans="2:7" ht="15.75" thickBot="1" x14ac:dyDescent="0.3">
      <c r="B13" s="23" t="s">
        <v>80</v>
      </c>
      <c r="C13" s="48" t="s">
        <v>973</v>
      </c>
      <c r="D13" s="50" t="s">
        <v>936</v>
      </c>
      <c r="E13" s="50" t="s">
        <v>974</v>
      </c>
      <c r="F13" s="30" t="s">
        <v>975</v>
      </c>
      <c r="G13" s="30" t="s">
        <v>976</v>
      </c>
    </row>
    <row r="14" spans="2:7" ht="15.75" thickBot="1" x14ac:dyDescent="0.3">
      <c r="B14" s="23" t="s">
        <v>85</v>
      </c>
      <c r="C14" s="136" t="s">
        <v>970</v>
      </c>
      <c r="D14" s="76" t="s">
        <v>977</v>
      </c>
      <c r="E14" s="76" t="s">
        <v>978</v>
      </c>
      <c r="F14" s="118" t="s">
        <v>979</v>
      </c>
      <c r="G14" s="118" t="s">
        <v>966</v>
      </c>
    </row>
  </sheetData>
  <pageMargins left="0.7" right="0.7" top="0.78740157499999996" bottom="0.78740157499999996"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6C1E0-EEBC-4D0D-940A-35BCBB988B0C}">
  <dimension ref="B2:I32"/>
  <sheetViews>
    <sheetView topLeftCell="A6" zoomScale="120" zoomScaleNormal="120" workbookViewId="0">
      <selection activeCell="F9" sqref="F9:G32"/>
    </sheetView>
  </sheetViews>
  <sheetFormatPr baseColWidth="10" defaultRowHeight="15" x14ac:dyDescent="0.25"/>
  <cols>
    <col min="2" max="2" width="18.28515625" customWidth="1"/>
    <col min="3" max="7" width="14.42578125" customWidth="1"/>
  </cols>
  <sheetData>
    <row r="2" spans="2:9" ht="15" customHeight="1" x14ac:dyDescent="0.3">
      <c r="B2" s="37" t="s">
        <v>642</v>
      </c>
      <c r="C2" s="47"/>
      <c r="D2" s="47"/>
      <c r="E2" s="47"/>
      <c r="F2" s="47"/>
      <c r="G2" s="47"/>
      <c r="H2" s="10"/>
      <c r="I2" s="10"/>
    </row>
    <row r="3" spans="2:9" x14ac:dyDescent="0.25">
      <c r="B3" s="47"/>
      <c r="C3" s="47"/>
      <c r="D3" s="47"/>
      <c r="E3" s="47"/>
      <c r="F3" s="47"/>
      <c r="G3" s="47"/>
      <c r="H3" s="10"/>
      <c r="I3" s="10"/>
    </row>
    <row r="4" spans="2:9" x14ac:dyDescent="0.25">
      <c r="B4" s="47"/>
      <c r="C4" s="47"/>
      <c r="D4" s="47"/>
      <c r="E4" s="47"/>
      <c r="F4" s="47"/>
      <c r="G4" s="47"/>
      <c r="H4" s="10"/>
      <c r="I4" s="10"/>
    </row>
    <row r="5" spans="2:9" x14ac:dyDescent="0.25">
      <c r="B5" s="47"/>
      <c r="C5" s="47"/>
      <c r="D5" s="47"/>
      <c r="E5" s="47"/>
      <c r="F5" s="47"/>
      <c r="G5" s="47"/>
      <c r="H5" s="10"/>
      <c r="I5" s="10"/>
    </row>
    <row r="6" spans="2:9" ht="36" customHeight="1" thickBot="1" x14ac:dyDescent="0.3"/>
    <row r="7" spans="2:9" ht="15.75" thickBot="1" x14ac:dyDescent="0.3">
      <c r="B7" s="182" t="s">
        <v>0</v>
      </c>
      <c r="C7" s="183" t="s">
        <v>118</v>
      </c>
      <c r="D7" s="184"/>
      <c r="E7" s="184"/>
      <c r="F7" s="185" t="s">
        <v>119</v>
      </c>
      <c r="G7" s="185"/>
    </row>
    <row r="8" spans="2:9" ht="15.75" thickBot="1" x14ac:dyDescent="0.3">
      <c r="B8" s="182"/>
      <c r="C8" s="61">
        <v>45291</v>
      </c>
      <c r="D8" s="62">
        <v>45657</v>
      </c>
      <c r="E8" s="62">
        <v>46022</v>
      </c>
      <c r="F8" s="19" t="s">
        <v>168</v>
      </c>
      <c r="G8" s="19" t="s">
        <v>207</v>
      </c>
    </row>
    <row r="9" spans="2:9" ht="15.75" thickBot="1" x14ac:dyDescent="0.3">
      <c r="B9" s="26" t="s">
        <v>12</v>
      </c>
      <c r="C9" s="38">
        <v>111566</v>
      </c>
      <c r="D9" s="39">
        <v>110566</v>
      </c>
      <c r="E9" s="39">
        <v>113926</v>
      </c>
      <c r="F9" s="117" t="s">
        <v>208</v>
      </c>
      <c r="G9" s="117" t="s">
        <v>209</v>
      </c>
    </row>
    <row r="10" spans="2:9" ht="15.75" thickBot="1" x14ac:dyDescent="0.3">
      <c r="B10" s="26" t="s">
        <v>13</v>
      </c>
      <c r="C10" s="38">
        <v>6500</v>
      </c>
      <c r="D10" s="39">
        <v>8570</v>
      </c>
      <c r="E10" s="39">
        <v>10451</v>
      </c>
      <c r="F10" s="117" t="s">
        <v>210</v>
      </c>
      <c r="G10" s="117" t="s">
        <v>211</v>
      </c>
    </row>
    <row r="11" spans="2:9" ht="15.75" thickBot="1" x14ac:dyDescent="0.3">
      <c r="B11" s="26" t="s">
        <v>14</v>
      </c>
      <c r="C11" s="113">
        <v>61234</v>
      </c>
      <c r="D11" s="39">
        <v>59905</v>
      </c>
      <c r="E11" s="39">
        <v>62741</v>
      </c>
      <c r="F11" s="117" t="s">
        <v>212</v>
      </c>
      <c r="G11" s="117" t="s">
        <v>213</v>
      </c>
    </row>
    <row r="12" spans="2:9" ht="15.75" thickBot="1" x14ac:dyDescent="0.3">
      <c r="B12" s="177" t="s">
        <v>1981</v>
      </c>
      <c r="C12" s="186">
        <v>179300</v>
      </c>
      <c r="D12" s="188">
        <v>179041</v>
      </c>
      <c r="E12" s="190">
        <v>187118</v>
      </c>
      <c r="F12" s="192">
        <v>-1E-3</v>
      </c>
      <c r="G12" s="192">
        <v>4.4999999999999998E-2</v>
      </c>
    </row>
    <row r="13" spans="2:9" ht="15.75" thickBot="1" x14ac:dyDescent="0.3">
      <c r="B13" s="178"/>
      <c r="C13" s="187"/>
      <c r="D13" s="189"/>
      <c r="E13" s="191"/>
      <c r="F13" s="193"/>
      <c r="G13" s="193"/>
    </row>
    <row r="14" spans="2:9" ht="15.75" thickBot="1" x14ac:dyDescent="0.3">
      <c r="B14" s="179"/>
      <c r="C14" s="187"/>
      <c r="D14" s="189"/>
      <c r="E14" s="191"/>
      <c r="F14" s="193"/>
      <c r="G14" s="193"/>
    </row>
    <row r="15" spans="2:9" ht="15.75" thickBot="1" x14ac:dyDescent="0.3">
      <c r="B15" s="26" t="s">
        <v>16</v>
      </c>
      <c r="C15" s="114">
        <v>7025</v>
      </c>
      <c r="D15" s="39">
        <v>6955</v>
      </c>
      <c r="E15" s="39">
        <v>7209</v>
      </c>
      <c r="F15" s="30" t="s">
        <v>215</v>
      </c>
      <c r="G15" s="30" t="s">
        <v>216</v>
      </c>
    </row>
    <row r="16" spans="2:9" ht="15.75" thickBot="1" x14ac:dyDescent="0.3">
      <c r="B16" s="26" t="s">
        <v>17</v>
      </c>
      <c r="C16" s="38">
        <v>1989</v>
      </c>
      <c r="D16" s="39">
        <v>2047</v>
      </c>
      <c r="E16" s="39">
        <v>2160</v>
      </c>
      <c r="F16" s="30" t="s">
        <v>217</v>
      </c>
      <c r="G16" s="30" t="s">
        <v>218</v>
      </c>
    </row>
    <row r="17" spans="2:7" ht="15.75" thickBot="1" x14ac:dyDescent="0.3">
      <c r="B17" s="26" t="s">
        <v>18</v>
      </c>
      <c r="C17" s="38">
        <v>4795</v>
      </c>
      <c r="D17" s="39">
        <v>4910</v>
      </c>
      <c r="E17" s="39">
        <v>5153</v>
      </c>
      <c r="F17" s="30" t="s">
        <v>219</v>
      </c>
      <c r="G17" s="30" t="s">
        <v>220</v>
      </c>
    </row>
    <row r="18" spans="2:7" ht="15.75" thickBot="1" x14ac:dyDescent="0.3">
      <c r="B18" s="26" t="s">
        <v>19</v>
      </c>
      <c r="C18" s="38">
        <v>2427</v>
      </c>
      <c r="D18" s="39">
        <v>2468</v>
      </c>
      <c r="E18" s="39">
        <v>2548</v>
      </c>
      <c r="F18" s="30" t="s">
        <v>221</v>
      </c>
      <c r="G18" s="30" t="s">
        <v>222</v>
      </c>
    </row>
    <row r="19" spans="2:7" ht="15.75" thickBot="1" x14ac:dyDescent="0.3">
      <c r="B19" s="26" t="s">
        <v>20</v>
      </c>
      <c r="C19" s="17">
        <v>415</v>
      </c>
      <c r="D19" s="18">
        <v>439</v>
      </c>
      <c r="E19" s="18">
        <v>449</v>
      </c>
      <c r="F19" s="30" t="s">
        <v>223</v>
      </c>
      <c r="G19" s="30" t="s">
        <v>224</v>
      </c>
    </row>
    <row r="20" spans="2:7" ht="15.75" thickBot="1" x14ac:dyDescent="0.3">
      <c r="B20" s="26" t="s">
        <v>21</v>
      </c>
      <c r="C20" s="38">
        <v>18551</v>
      </c>
      <c r="D20" s="39">
        <v>19061</v>
      </c>
      <c r="E20" s="39">
        <v>19870</v>
      </c>
      <c r="F20" s="30" t="s">
        <v>225</v>
      </c>
      <c r="G20" s="30" t="s">
        <v>226</v>
      </c>
    </row>
    <row r="21" spans="2:7" ht="15.75" thickBot="1" x14ac:dyDescent="0.3">
      <c r="B21" s="26" t="s">
        <v>22</v>
      </c>
      <c r="C21" s="113">
        <v>6009</v>
      </c>
      <c r="D21" s="39">
        <v>5953</v>
      </c>
      <c r="E21" s="39">
        <v>6171</v>
      </c>
      <c r="F21" s="30" t="s">
        <v>208</v>
      </c>
      <c r="G21" s="30" t="s">
        <v>216</v>
      </c>
    </row>
    <row r="22" spans="2:7" ht="15.75" thickBot="1" x14ac:dyDescent="0.3">
      <c r="B22" s="177" t="s">
        <v>1980</v>
      </c>
      <c r="C22" s="186">
        <v>41211</v>
      </c>
      <c r="D22" s="188">
        <v>41833</v>
      </c>
      <c r="E22" s="190">
        <v>43560</v>
      </c>
      <c r="F22" s="192">
        <v>1.4999999999999999E-2</v>
      </c>
      <c r="G22" s="192">
        <v>4.1000000000000002E-2</v>
      </c>
    </row>
    <row r="23" spans="2:7" ht="15.75" thickBot="1" x14ac:dyDescent="0.3">
      <c r="B23" s="178"/>
      <c r="C23" s="187"/>
      <c r="D23" s="189"/>
      <c r="E23" s="191"/>
      <c r="F23" s="193"/>
      <c r="G23" s="193"/>
    </row>
    <row r="24" spans="2:7" ht="15.75" thickBot="1" x14ac:dyDescent="0.3">
      <c r="B24" s="179"/>
      <c r="C24" s="187"/>
      <c r="D24" s="189"/>
      <c r="E24" s="191"/>
      <c r="F24" s="193"/>
      <c r="G24" s="193"/>
    </row>
    <row r="25" spans="2:7" ht="15.75" customHeight="1" thickBot="1" x14ac:dyDescent="0.3">
      <c r="B25" s="177" t="s">
        <v>1979</v>
      </c>
      <c r="C25" s="187">
        <v>41184</v>
      </c>
      <c r="D25" s="189">
        <v>41803</v>
      </c>
      <c r="E25" s="191">
        <v>43528</v>
      </c>
      <c r="F25" s="193">
        <v>1.4999999999999999E-2</v>
      </c>
      <c r="G25" s="193">
        <v>4.1000000000000002E-2</v>
      </c>
    </row>
    <row r="26" spans="2:7" ht="15.75" thickBot="1" x14ac:dyDescent="0.3">
      <c r="B26" s="179"/>
      <c r="C26" s="187"/>
      <c r="D26" s="189"/>
      <c r="E26" s="191"/>
      <c r="F26" s="193"/>
      <c r="G26" s="193"/>
    </row>
    <row r="27" spans="2:7" ht="15.75" thickBot="1" x14ac:dyDescent="0.3">
      <c r="B27" s="116" t="s">
        <v>24</v>
      </c>
      <c r="C27" s="115">
        <v>30</v>
      </c>
      <c r="D27" s="17">
        <v>69</v>
      </c>
      <c r="E27" s="18">
        <v>210</v>
      </c>
      <c r="F27" s="30" t="s">
        <v>227</v>
      </c>
      <c r="G27" s="30" t="s">
        <v>228</v>
      </c>
    </row>
    <row r="28" spans="2:7" ht="15.75" thickBot="1" x14ac:dyDescent="0.3">
      <c r="B28" s="177" t="s">
        <v>1982</v>
      </c>
      <c r="C28" s="186">
        <v>220541</v>
      </c>
      <c r="D28" s="188">
        <v>220943</v>
      </c>
      <c r="E28" s="190">
        <v>230888</v>
      </c>
      <c r="F28" s="194" t="s">
        <v>229</v>
      </c>
      <c r="G28" s="194" t="s">
        <v>214</v>
      </c>
    </row>
    <row r="29" spans="2:7" ht="15.75" thickBot="1" x14ac:dyDescent="0.3">
      <c r="B29" s="178"/>
      <c r="C29" s="187"/>
      <c r="D29" s="189"/>
      <c r="E29" s="191"/>
      <c r="F29" s="173"/>
      <c r="G29" s="173"/>
    </row>
    <row r="30" spans="2:7" ht="15.75" thickBot="1" x14ac:dyDescent="0.3">
      <c r="B30" s="179"/>
      <c r="C30" s="187"/>
      <c r="D30" s="189"/>
      <c r="E30" s="191"/>
      <c r="F30" s="173"/>
      <c r="G30" s="173"/>
    </row>
    <row r="31" spans="2:7" ht="15.75" customHeight="1" thickBot="1" x14ac:dyDescent="0.3">
      <c r="B31" s="180" t="s">
        <v>1983</v>
      </c>
      <c r="C31" s="195">
        <v>220264</v>
      </c>
      <c r="D31" s="191">
        <v>220664</v>
      </c>
      <c r="E31" s="191">
        <v>230580</v>
      </c>
      <c r="F31" s="173" t="s">
        <v>229</v>
      </c>
      <c r="G31" s="173" t="s">
        <v>214</v>
      </c>
    </row>
    <row r="32" spans="2:7" ht="15.75" thickBot="1" x14ac:dyDescent="0.3">
      <c r="B32" s="181"/>
      <c r="C32" s="189"/>
      <c r="D32" s="191"/>
      <c r="E32" s="191"/>
      <c r="F32" s="173"/>
      <c r="G32" s="173"/>
    </row>
  </sheetData>
  <mergeCells count="33">
    <mergeCell ref="C31:C32"/>
    <mergeCell ref="D31:D32"/>
    <mergeCell ref="E31:E32"/>
    <mergeCell ref="F31:F32"/>
    <mergeCell ref="G31:G32"/>
    <mergeCell ref="C25:C26"/>
    <mergeCell ref="D25:D26"/>
    <mergeCell ref="E25:E26"/>
    <mergeCell ref="F25:F26"/>
    <mergeCell ref="G25:G26"/>
    <mergeCell ref="C28:C30"/>
    <mergeCell ref="D28:D30"/>
    <mergeCell ref="E28:E30"/>
    <mergeCell ref="F28:F30"/>
    <mergeCell ref="G28:G30"/>
    <mergeCell ref="B7:B8"/>
    <mergeCell ref="C7:E7"/>
    <mergeCell ref="F7:G7"/>
    <mergeCell ref="C22:C24"/>
    <mergeCell ref="D22:D24"/>
    <mergeCell ref="E22:E24"/>
    <mergeCell ref="F22:F24"/>
    <mergeCell ref="G22:G24"/>
    <mergeCell ref="C12:C14"/>
    <mergeCell ref="D12:D14"/>
    <mergeCell ref="E12:E14"/>
    <mergeCell ref="F12:F14"/>
    <mergeCell ref="G12:G14"/>
    <mergeCell ref="B28:B30"/>
    <mergeCell ref="B31:B32"/>
    <mergeCell ref="B25:B26"/>
    <mergeCell ref="B12:B14"/>
    <mergeCell ref="B22:B24"/>
  </mergeCells>
  <pageMargins left="0.7" right="0.7" top="0.78740157499999996" bottom="0.78740157499999996"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0A3F2-9B4A-4218-8EF3-9504750D2CAB}">
  <dimension ref="B2:I16"/>
  <sheetViews>
    <sheetView workbookViewId="0">
      <selection activeCell="C7" sqref="C7:I15"/>
    </sheetView>
  </sheetViews>
  <sheetFormatPr baseColWidth="10" defaultRowHeight="15" x14ac:dyDescent="0.25"/>
  <cols>
    <col min="2" max="2" width="18.28515625" customWidth="1"/>
    <col min="3" max="9" width="13.7109375" customWidth="1"/>
  </cols>
  <sheetData>
    <row r="2" spans="2:9" ht="15" customHeight="1" x14ac:dyDescent="0.3">
      <c r="B2" s="37" t="s">
        <v>980</v>
      </c>
      <c r="C2" s="14"/>
      <c r="D2" s="14"/>
      <c r="E2" s="14"/>
      <c r="F2" s="14"/>
      <c r="G2" s="14"/>
      <c r="H2" s="14"/>
      <c r="I2" s="14"/>
    </row>
    <row r="3" spans="2:9" x14ac:dyDescent="0.25">
      <c r="B3" s="14"/>
      <c r="C3" s="14"/>
      <c r="D3" s="14"/>
      <c r="E3" s="14"/>
      <c r="F3" s="14"/>
      <c r="G3" s="14"/>
      <c r="H3" s="14"/>
      <c r="I3" s="14"/>
    </row>
    <row r="4" spans="2:9" x14ac:dyDescent="0.25">
      <c r="B4" s="14"/>
      <c r="C4" s="14"/>
      <c r="D4" s="14"/>
      <c r="E4" s="14"/>
      <c r="F4" s="14"/>
      <c r="G4" s="14"/>
      <c r="H4" s="14"/>
      <c r="I4" s="14"/>
    </row>
    <row r="5" spans="2:9" x14ac:dyDescent="0.25">
      <c r="B5" s="14"/>
      <c r="C5" s="14"/>
      <c r="D5" s="14"/>
      <c r="E5" s="14"/>
      <c r="F5" s="14"/>
      <c r="G5" s="14"/>
      <c r="H5" s="14"/>
      <c r="I5" s="14"/>
    </row>
    <row r="6" spans="2:9" ht="36" customHeight="1" thickBot="1" x14ac:dyDescent="0.3">
      <c r="B6" s="20" t="s">
        <v>45</v>
      </c>
      <c r="C6" s="20" t="s">
        <v>74</v>
      </c>
      <c r="D6" s="21" t="s">
        <v>75</v>
      </c>
      <c r="E6" s="21" t="s">
        <v>76</v>
      </c>
      <c r="F6" s="21" t="s">
        <v>77</v>
      </c>
      <c r="G6" s="21" t="s">
        <v>78</v>
      </c>
      <c r="H6" s="22" t="s">
        <v>79</v>
      </c>
      <c r="I6" s="22" t="s">
        <v>80</v>
      </c>
    </row>
    <row r="7" spans="2:9" ht="15.75" thickBot="1" x14ac:dyDescent="0.3">
      <c r="B7" s="23" t="s">
        <v>46</v>
      </c>
      <c r="C7" s="48" t="s">
        <v>126</v>
      </c>
      <c r="D7" s="50" t="s">
        <v>126</v>
      </c>
      <c r="E7" s="50">
        <v>8</v>
      </c>
      <c r="F7" s="50" t="s">
        <v>126</v>
      </c>
      <c r="G7" s="50" t="s">
        <v>166</v>
      </c>
      <c r="H7" s="30">
        <v>233</v>
      </c>
      <c r="I7" s="30">
        <v>6</v>
      </c>
    </row>
    <row r="8" spans="2:9" ht="15.75" thickBot="1" x14ac:dyDescent="0.3">
      <c r="B8" s="23" t="s">
        <v>47</v>
      </c>
      <c r="C8" s="48">
        <v>8</v>
      </c>
      <c r="D8" s="50">
        <v>5</v>
      </c>
      <c r="E8" s="50">
        <v>20</v>
      </c>
      <c r="F8" s="50">
        <v>9</v>
      </c>
      <c r="G8" s="50" t="s">
        <v>126</v>
      </c>
      <c r="H8" s="30">
        <v>240</v>
      </c>
      <c r="I8" s="30">
        <v>6</v>
      </c>
    </row>
    <row r="9" spans="2:9" ht="15.75" thickBot="1" x14ac:dyDescent="0.3">
      <c r="B9" s="23" t="s">
        <v>48</v>
      </c>
      <c r="C9" s="48">
        <v>18</v>
      </c>
      <c r="D9" s="50">
        <v>5</v>
      </c>
      <c r="E9" s="50">
        <v>46</v>
      </c>
      <c r="F9" s="50">
        <v>22</v>
      </c>
      <c r="G9" s="50" t="s">
        <v>126</v>
      </c>
      <c r="H9" s="30">
        <v>655</v>
      </c>
      <c r="I9" s="30">
        <v>22</v>
      </c>
    </row>
    <row r="10" spans="2:9" ht="15.75" thickBot="1" x14ac:dyDescent="0.3">
      <c r="B10" s="23" t="s">
        <v>49</v>
      </c>
      <c r="C10" s="48">
        <v>22</v>
      </c>
      <c r="D10" s="50">
        <v>10</v>
      </c>
      <c r="E10" s="50">
        <v>77</v>
      </c>
      <c r="F10" s="50">
        <v>15</v>
      </c>
      <c r="G10" s="50" t="s">
        <v>126</v>
      </c>
      <c r="H10" s="30">
        <v>719</v>
      </c>
      <c r="I10" s="30">
        <v>17</v>
      </c>
    </row>
    <row r="11" spans="2:9" ht="15.75" thickBot="1" x14ac:dyDescent="0.3">
      <c r="B11" s="23" t="s">
        <v>50</v>
      </c>
      <c r="C11" s="48">
        <v>32</v>
      </c>
      <c r="D11" s="50" t="s">
        <v>126</v>
      </c>
      <c r="E11" s="50">
        <v>39</v>
      </c>
      <c r="F11" s="50">
        <v>16</v>
      </c>
      <c r="G11" s="50" t="s">
        <v>126</v>
      </c>
      <c r="H11" s="30">
        <v>777</v>
      </c>
      <c r="I11" s="30">
        <v>16</v>
      </c>
    </row>
    <row r="12" spans="2:9" ht="15.75" thickBot="1" x14ac:dyDescent="0.3">
      <c r="B12" s="23" t="s">
        <v>51</v>
      </c>
      <c r="C12" s="48">
        <v>21</v>
      </c>
      <c r="D12" s="50">
        <v>5</v>
      </c>
      <c r="E12" s="50">
        <v>59</v>
      </c>
      <c r="F12" s="50">
        <v>13</v>
      </c>
      <c r="G12" s="50" t="s">
        <v>126</v>
      </c>
      <c r="H12" s="30">
        <v>742</v>
      </c>
      <c r="I12" s="30">
        <v>27</v>
      </c>
    </row>
    <row r="13" spans="2:9" ht="15.75" thickBot="1" x14ac:dyDescent="0.3">
      <c r="B13" s="23" t="s">
        <v>52</v>
      </c>
      <c r="C13" s="48">
        <v>31</v>
      </c>
      <c r="D13" s="50">
        <v>8</v>
      </c>
      <c r="E13" s="50">
        <v>49</v>
      </c>
      <c r="F13" s="50">
        <v>21</v>
      </c>
      <c r="G13" s="50" t="s">
        <v>126</v>
      </c>
      <c r="H13" s="30">
        <v>710</v>
      </c>
      <c r="I13" s="30">
        <v>19</v>
      </c>
    </row>
    <row r="14" spans="2:9" ht="15.75" thickBot="1" x14ac:dyDescent="0.3">
      <c r="B14" s="23" t="s">
        <v>53</v>
      </c>
      <c r="C14" s="48">
        <v>40</v>
      </c>
      <c r="D14" s="50">
        <v>6</v>
      </c>
      <c r="E14" s="50">
        <v>53</v>
      </c>
      <c r="F14" s="50">
        <v>48</v>
      </c>
      <c r="G14" s="50" t="s">
        <v>126</v>
      </c>
      <c r="H14" s="30">
        <v>682</v>
      </c>
      <c r="I14" s="30">
        <v>19</v>
      </c>
    </row>
    <row r="15" spans="2:9" ht="15.75" thickBot="1" x14ac:dyDescent="0.3">
      <c r="B15" s="24" t="s">
        <v>54</v>
      </c>
      <c r="C15" s="77">
        <v>157</v>
      </c>
      <c r="D15" s="78">
        <v>12</v>
      </c>
      <c r="E15" s="78">
        <v>63</v>
      </c>
      <c r="F15" s="78">
        <v>51</v>
      </c>
      <c r="G15" s="78" t="s">
        <v>126</v>
      </c>
      <c r="H15" s="31">
        <v>762</v>
      </c>
      <c r="I15" s="31">
        <v>67</v>
      </c>
    </row>
    <row r="16" spans="2:9" ht="120.75" x14ac:dyDescent="0.25">
      <c r="B16" s="25" t="s">
        <v>981</v>
      </c>
      <c r="C16" s="25"/>
      <c r="D16" s="25"/>
      <c r="E16" s="25"/>
      <c r="F16" s="25"/>
      <c r="G16" s="25"/>
      <c r="H16" s="25"/>
      <c r="I16" s="25"/>
    </row>
  </sheetData>
  <pageMargins left="0.7" right="0.7" top="0.78740157499999996" bottom="0.78740157499999996"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29B98-CFFD-4907-8414-37D65786545B}">
  <dimension ref="B2:I14"/>
  <sheetViews>
    <sheetView workbookViewId="0">
      <selection activeCell="F7" sqref="F7:I14"/>
    </sheetView>
  </sheetViews>
  <sheetFormatPr baseColWidth="10" defaultRowHeight="15" x14ac:dyDescent="0.25"/>
  <cols>
    <col min="2" max="2" width="18.28515625" customWidth="1"/>
    <col min="3" max="9" width="13.7109375" customWidth="1"/>
  </cols>
  <sheetData>
    <row r="2" spans="2:9" ht="15" customHeight="1" x14ac:dyDescent="0.3">
      <c r="B2" s="37" t="s">
        <v>982</v>
      </c>
      <c r="C2" s="14"/>
      <c r="D2" s="14"/>
      <c r="E2" s="14"/>
      <c r="F2" s="14"/>
      <c r="G2" s="14"/>
      <c r="H2" s="14"/>
      <c r="I2" s="14"/>
    </row>
    <row r="3" spans="2:9" x14ac:dyDescent="0.25">
      <c r="B3" s="14"/>
      <c r="C3" s="14"/>
      <c r="D3" s="14"/>
      <c r="E3" s="14"/>
      <c r="F3" s="14"/>
      <c r="G3" s="14"/>
      <c r="H3" s="14"/>
      <c r="I3" s="14"/>
    </row>
    <row r="4" spans="2:9" x14ac:dyDescent="0.25">
      <c r="B4" s="14"/>
      <c r="C4" s="14"/>
      <c r="D4" s="14"/>
      <c r="E4" s="14"/>
      <c r="F4" s="14"/>
      <c r="G4" s="14"/>
      <c r="H4" s="14"/>
      <c r="I4" s="14"/>
    </row>
    <row r="5" spans="2:9" x14ac:dyDescent="0.25">
      <c r="B5" s="14"/>
      <c r="C5" s="14"/>
      <c r="D5" s="14"/>
      <c r="E5" s="14"/>
      <c r="F5" s="14"/>
      <c r="G5" s="14"/>
      <c r="H5" s="14"/>
      <c r="I5" s="14"/>
    </row>
    <row r="6" spans="2:9" ht="44.25" customHeight="1" thickBot="1" x14ac:dyDescent="0.3">
      <c r="B6" s="20" t="s">
        <v>0</v>
      </c>
      <c r="C6" s="20" t="s">
        <v>983</v>
      </c>
      <c r="D6" s="21" t="s">
        <v>984</v>
      </c>
      <c r="E6" s="21" t="s">
        <v>985</v>
      </c>
      <c r="F6" s="21" t="s">
        <v>986</v>
      </c>
      <c r="G6" s="21" t="s">
        <v>987</v>
      </c>
      <c r="H6" s="22" t="s">
        <v>988</v>
      </c>
      <c r="I6" s="22" t="s">
        <v>9</v>
      </c>
    </row>
    <row r="7" spans="2:9" ht="15.75" thickBot="1" x14ac:dyDescent="0.3">
      <c r="B7" s="23" t="s">
        <v>74</v>
      </c>
      <c r="C7" s="38">
        <v>293</v>
      </c>
      <c r="D7" s="49">
        <v>5</v>
      </c>
      <c r="E7" s="99">
        <v>30</v>
      </c>
      <c r="F7" s="49" t="s">
        <v>166</v>
      </c>
      <c r="G7" s="49">
        <v>328</v>
      </c>
      <c r="H7" s="40">
        <v>69</v>
      </c>
      <c r="I7" s="40">
        <v>397</v>
      </c>
    </row>
    <row r="8" spans="2:9" ht="15.75" thickBot="1" x14ac:dyDescent="0.3">
      <c r="B8" s="23" t="s">
        <v>75</v>
      </c>
      <c r="C8" s="38">
        <v>36</v>
      </c>
      <c r="D8" s="49">
        <v>5</v>
      </c>
      <c r="E8" s="99">
        <v>10</v>
      </c>
      <c r="F8" s="49" t="s">
        <v>126</v>
      </c>
      <c r="G8" s="49">
        <v>51</v>
      </c>
      <c r="H8" s="40">
        <v>24</v>
      </c>
      <c r="I8" s="40">
        <v>75</v>
      </c>
    </row>
    <row r="9" spans="2:9" ht="15.75" thickBot="1" x14ac:dyDescent="0.3">
      <c r="B9" s="23" t="s">
        <v>76</v>
      </c>
      <c r="C9" s="38">
        <v>212</v>
      </c>
      <c r="D9" s="49">
        <v>106</v>
      </c>
      <c r="E9" s="99">
        <v>83</v>
      </c>
      <c r="F9" s="49">
        <v>6</v>
      </c>
      <c r="G9" s="49">
        <v>407</v>
      </c>
      <c r="H9" s="40">
        <v>106</v>
      </c>
      <c r="I9" s="40">
        <v>513</v>
      </c>
    </row>
    <row r="10" spans="2:9" ht="15.75" thickBot="1" x14ac:dyDescent="0.3">
      <c r="B10" s="23" t="s">
        <v>77</v>
      </c>
      <c r="C10" s="38">
        <v>78</v>
      </c>
      <c r="D10" s="49">
        <v>79</v>
      </c>
      <c r="E10" s="99">
        <v>28</v>
      </c>
      <c r="F10" s="49" t="s">
        <v>126</v>
      </c>
      <c r="G10" s="49">
        <v>185</v>
      </c>
      <c r="H10" s="40">
        <v>28</v>
      </c>
      <c r="I10" s="40">
        <v>213</v>
      </c>
    </row>
    <row r="11" spans="2:9" ht="15.75" thickBot="1" x14ac:dyDescent="0.3">
      <c r="B11" s="23" t="s">
        <v>78</v>
      </c>
      <c r="C11" s="38">
        <v>14</v>
      </c>
      <c r="D11" s="49" t="s">
        <v>126</v>
      </c>
      <c r="E11" s="99" t="s">
        <v>126</v>
      </c>
      <c r="F11" s="49" t="s">
        <v>166</v>
      </c>
      <c r="G11" s="49">
        <v>14</v>
      </c>
      <c r="H11" s="40">
        <v>7</v>
      </c>
      <c r="I11" s="40">
        <v>21</v>
      </c>
    </row>
    <row r="12" spans="2:9" ht="15.75" thickBot="1" x14ac:dyDescent="0.3">
      <c r="B12" s="23" t="s">
        <v>79</v>
      </c>
      <c r="C12" s="38">
        <v>2023</v>
      </c>
      <c r="D12" s="49">
        <v>2501</v>
      </c>
      <c r="E12" s="99">
        <v>748</v>
      </c>
      <c r="F12" s="49">
        <v>83</v>
      </c>
      <c r="G12" s="49">
        <v>5355</v>
      </c>
      <c r="H12" s="40">
        <v>690</v>
      </c>
      <c r="I12" s="40">
        <v>6045</v>
      </c>
    </row>
    <row r="13" spans="2:9" ht="15.75" thickBot="1" x14ac:dyDescent="0.3">
      <c r="B13" s="23" t="s">
        <v>80</v>
      </c>
      <c r="C13" s="38">
        <v>188</v>
      </c>
      <c r="D13" s="49" t="s">
        <v>166</v>
      </c>
      <c r="E13" s="99">
        <v>10</v>
      </c>
      <c r="F13" s="49" t="s">
        <v>166</v>
      </c>
      <c r="G13" s="49">
        <v>198</v>
      </c>
      <c r="H13" s="40">
        <v>40</v>
      </c>
      <c r="I13" s="40">
        <v>238</v>
      </c>
    </row>
    <row r="14" spans="2:9" ht="29.25" thickBot="1" x14ac:dyDescent="0.3">
      <c r="B14" s="23" t="s">
        <v>989</v>
      </c>
      <c r="C14" s="38">
        <v>2844</v>
      </c>
      <c r="D14" s="49">
        <v>2696</v>
      </c>
      <c r="E14" s="99">
        <v>909</v>
      </c>
      <c r="F14" s="49">
        <v>89</v>
      </c>
      <c r="G14" s="49">
        <v>6538</v>
      </c>
      <c r="H14" s="40">
        <v>964</v>
      </c>
      <c r="I14" s="40">
        <v>7502</v>
      </c>
    </row>
  </sheetData>
  <pageMargins left="0.7" right="0.7" top="0.78740157499999996" bottom="0.78740157499999996"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1F042-95CC-4256-9892-9DFA3008E589}">
  <dimension ref="B2:C13"/>
  <sheetViews>
    <sheetView workbookViewId="0">
      <selection activeCell="C7" sqref="C7:C13"/>
    </sheetView>
  </sheetViews>
  <sheetFormatPr baseColWidth="10" defaultRowHeight="15" x14ac:dyDescent="0.25"/>
  <cols>
    <col min="2" max="2" width="36.140625" customWidth="1"/>
    <col min="3" max="3" width="17.140625" customWidth="1"/>
  </cols>
  <sheetData>
    <row r="2" spans="2:3" ht="15" customHeight="1" x14ac:dyDescent="0.3">
      <c r="B2" s="37" t="s">
        <v>990</v>
      </c>
      <c r="C2" s="14"/>
    </row>
    <row r="3" spans="2:3" x14ac:dyDescent="0.25">
      <c r="B3" s="14"/>
      <c r="C3" s="14"/>
    </row>
    <row r="4" spans="2:3" x14ac:dyDescent="0.25">
      <c r="B4" s="14"/>
      <c r="C4" s="14"/>
    </row>
    <row r="5" spans="2:3" x14ac:dyDescent="0.25">
      <c r="B5" s="14"/>
      <c r="C5" s="14"/>
    </row>
    <row r="6" spans="2:3" ht="24" customHeight="1" thickBot="1" x14ac:dyDescent="0.3">
      <c r="B6" s="27" t="s">
        <v>32</v>
      </c>
      <c r="C6" s="22" t="s">
        <v>74</v>
      </c>
    </row>
    <row r="7" spans="2:3" ht="15.75" thickBot="1" x14ac:dyDescent="0.3">
      <c r="B7" s="28" t="s">
        <v>33</v>
      </c>
      <c r="C7" s="30" t="s">
        <v>991</v>
      </c>
    </row>
    <row r="8" spans="2:3" ht="15.75" thickBot="1" x14ac:dyDescent="0.3">
      <c r="B8" s="28" t="s">
        <v>190</v>
      </c>
      <c r="C8" s="30" t="s">
        <v>992</v>
      </c>
    </row>
    <row r="9" spans="2:3" ht="15.75" thickBot="1" x14ac:dyDescent="0.3">
      <c r="B9" s="28" t="s">
        <v>189</v>
      </c>
      <c r="C9" s="30" t="s">
        <v>993</v>
      </c>
    </row>
    <row r="10" spans="2:3" ht="15.75" thickBot="1" x14ac:dyDescent="0.3">
      <c r="B10" s="28" t="s">
        <v>1027</v>
      </c>
      <c r="C10" s="30" t="s">
        <v>994</v>
      </c>
    </row>
    <row r="11" spans="2:3" ht="15.75" thickBot="1" x14ac:dyDescent="0.3">
      <c r="B11" s="28" t="s">
        <v>35</v>
      </c>
      <c r="C11" s="30" t="s">
        <v>995</v>
      </c>
    </row>
    <row r="12" spans="2:3" ht="15.75" thickBot="1" x14ac:dyDescent="0.3">
      <c r="B12" s="28" t="s">
        <v>36</v>
      </c>
      <c r="C12" s="30" t="s">
        <v>996</v>
      </c>
    </row>
    <row r="13" spans="2:3" ht="15.75" thickBot="1" x14ac:dyDescent="0.3">
      <c r="B13" s="28" t="s">
        <v>191</v>
      </c>
      <c r="C13" s="30" t="s">
        <v>997</v>
      </c>
    </row>
  </sheetData>
  <pageMargins left="0.7" right="0.7" top="0.78740157499999996" bottom="0.78740157499999996"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EE54A-15B7-4814-9AD7-8DB711CA0F57}">
  <dimension ref="B2:C9"/>
  <sheetViews>
    <sheetView workbookViewId="0">
      <selection activeCell="C7" sqref="C7:C9"/>
    </sheetView>
  </sheetViews>
  <sheetFormatPr baseColWidth="10" defaultRowHeight="15" x14ac:dyDescent="0.25"/>
  <cols>
    <col min="2" max="2" width="36.140625" customWidth="1"/>
    <col min="3" max="3" width="17.140625" customWidth="1"/>
  </cols>
  <sheetData>
    <row r="2" spans="2:3" ht="15" customHeight="1" x14ac:dyDescent="0.3">
      <c r="B2" s="37" t="s">
        <v>998</v>
      </c>
      <c r="C2" s="14"/>
    </row>
    <row r="3" spans="2:3" x14ac:dyDescent="0.25">
      <c r="B3" s="14"/>
      <c r="C3" s="14"/>
    </row>
    <row r="4" spans="2:3" x14ac:dyDescent="0.25">
      <c r="B4" s="14"/>
      <c r="C4" s="14"/>
    </row>
    <row r="5" spans="2:3" x14ac:dyDescent="0.25">
      <c r="B5" s="14"/>
      <c r="C5" s="14"/>
    </row>
    <row r="6" spans="2:3" ht="24" customHeight="1" thickBot="1" x14ac:dyDescent="0.3">
      <c r="B6" s="27" t="s">
        <v>32</v>
      </c>
      <c r="C6" s="22" t="s">
        <v>75</v>
      </c>
    </row>
    <row r="7" spans="2:3" ht="15.75" thickBot="1" x14ac:dyDescent="0.3">
      <c r="B7" s="28" t="s">
        <v>33</v>
      </c>
      <c r="C7" s="30" t="s">
        <v>999</v>
      </c>
    </row>
    <row r="8" spans="2:3" ht="36" customHeight="1" thickBot="1" x14ac:dyDescent="0.3">
      <c r="B8" s="28" t="s">
        <v>194</v>
      </c>
      <c r="C8" s="30" t="s">
        <v>1000</v>
      </c>
    </row>
    <row r="9" spans="2:3" ht="15.75" thickBot="1" x14ac:dyDescent="0.3">
      <c r="B9" s="28" t="s">
        <v>35</v>
      </c>
      <c r="C9" s="30" t="s">
        <v>1001</v>
      </c>
    </row>
  </sheetData>
  <pageMargins left="0.7" right="0.7" top="0.78740157499999996" bottom="0.78740157499999996"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8ED96-6A37-452F-A293-DEF5CC587B2D}">
  <dimension ref="B2:C13"/>
  <sheetViews>
    <sheetView workbookViewId="0">
      <selection activeCell="C7" sqref="C7:C13"/>
    </sheetView>
  </sheetViews>
  <sheetFormatPr baseColWidth="10" defaultRowHeight="15" x14ac:dyDescent="0.25"/>
  <cols>
    <col min="2" max="2" width="36.140625" customWidth="1"/>
    <col min="3" max="3" width="17.140625" customWidth="1"/>
  </cols>
  <sheetData>
    <row r="2" spans="2:3" ht="15" customHeight="1" x14ac:dyDescent="0.3">
      <c r="B2" s="37" t="s">
        <v>1002</v>
      </c>
      <c r="C2" s="14"/>
    </row>
    <row r="3" spans="2:3" x14ac:dyDescent="0.25">
      <c r="B3" s="14"/>
      <c r="C3" s="14"/>
    </row>
    <row r="4" spans="2:3" x14ac:dyDescent="0.25">
      <c r="B4" s="14"/>
      <c r="C4" s="14"/>
    </row>
    <row r="5" spans="2:3" x14ac:dyDescent="0.25">
      <c r="B5" s="14"/>
      <c r="C5" s="14"/>
    </row>
    <row r="6" spans="2:3" ht="24" customHeight="1" thickBot="1" x14ac:dyDescent="0.3">
      <c r="B6" s="27" t="s">
        <v>32</v>
      </c>
      <c r="C6" s="22" t="s">
        <v>76</v>
      </c>
    </row>
    <row r="7" spans="2:3" ht="15.75" thickBot="1" x14ac:dyDescent="0.3">
      <c r="B7" s="28" t="s">
        <v>33</v>
      </c>
      <c r="C7" s="30" t="s">
        <v>1003</v>
      </c>
    </row>
    <row r="8" spans="2:3" ht="36" customHeight="1" thickBot="1" x14ac:dyDescent="0.3">
      <c r="B8" s="28" t="s">
        <v>194</v>
      </c>
      <c r="C8" s="30" t="s">
        <v>1004</v>
      </c>
    </row>
    <row r="9" spans="2:3" ht="15.75" thickBot="1" x14ac:dyDescent="0.3">
      <c r="B9" s="28" t="s">
        <v>35</v>
      </c>
      <c r="C9" s="30" t="s">
        <v>1005</v>
      </c>
    </row>
    <row r="10" spans="2:3" ht="36" customHeight="1" thickBot="1" x14ac:dyDescent="0.3">
      <c r="B10" s="28" t="s">
        <v>195</v>
      </c>
      <c r="C10" s="30" t="s">
        <v>1006</v>
      </c>
    </row>
    <row r="11" spans="2:3" ht="36" customHeight="1" thickBot="1" x14ac:dyDescent="0.3">
      <c r="B11" s="28" t="s">
        <v>733</v>
      </c>
      <c r="C11" s="30" t="s">
        <v>1007</v>
      </c>
    </row>
    <row r="12" spans="2:3" ht="15.75" thickBot="1" x14ac:dyDescent="0.3">
      <c r="B12" s="28" t="s">
        <v>190</v>
      </c>
      <c r="C12" s="30" t="s">
        <v>1008</v>
      </c>
    </row>
    <row r="13" spans="2:3" ht="15.75" thickBot="1" x14ac:dyDescent="0.3">
      <c r="B13" s="28" t="s">
        <v>130</v>
      </c>
      <c r="C13" s="30" t="s">
        <v>995</v>
      </c>
    </row>
  </sheetData>
  <pageMargins left="0.7" right="0.7" top="0.78740157499999996" bottom="0.78740157499999996"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5D905-EBA8-41E7-BB5A-FD092E6D1E30}">
  <dimension ref="B2:C12"/>
  <sheetViews>
    <sheetView workbookViewId="0">
      <selection activeCell="C7" sqref="C7:C12"/>
    </sheetView>
  </sheetViews>
  <sheetFormatPr baseColWidth="10" defaultRowHeight="15" x14ac:dyDescent="0.25"/>
  <cols>
    <col min="2" max="2" width="36.140625" customWidth="1"/>
    <col min="3" max="3" width="17.140625" customWidth="1"/>
  </cols>
  <sheetData>
    <row r="2" spans="2:3" ht="15" customHeight="1" x14ac:dyDescent="0.3">
      <c r="B2" s="37" t="s">
        <v>1009</v>
      </c>
      <c r="C2" s="14"/>
    </row>
    <row r="3" spans="2:3" x14ac:dyDescent="0.25">
      <c r="B3" s="14"/>
      <c r="C3" s="14"/>
    </row>
    <row r="4" spans="2:3" x14ac:dyDescent="0.25">
      <c r="B4" s="14"/>
      <c r="C4" s="14"/>
    </row>
    <row r="5" spans="2:3" x14ac:dyDescent="0.25">
      <c r="B5" s="14"/>
      <c r="C5" s="14"/>
    </row>
    <row r="6" spans="2:3" ht="24" customHeight="1" thickBot="1" x14ac:dyDescent="0.3">
      <c r="B6" s="27" t="s">
        <v>32</v>
      </c>
      <c r="C6" s="22" t="s">
        <v>77</v>
      </c>
    </row>
    <row r="7" spans="2:3" ht="15.75" thickBot="1" x14ac:dyDescent="0.3">
      <c r="B7" s="28" t="s">
        <v>35</v>
      </c>
      <c r="C7" s="30" t="s">
        <v>1010</v>
      </c>
    </row>
    <row r="8" spans="2:3" ht="15.75" thickBot="1" x14ac:dyDescent="0.3">
      <c r="B8" s="28" t="s">
        <v>33</v>
      </c>
      <c r="C8" s="30" t="s">
        <v>1011</v>
      </c>
    </row>
    <row r="9" spans="2:3" ht="36" customHeight="1" thickBot="1" x14ac:dyDescent="0.3">
      <c r="B9" s="28" t="s">
        <v>733</v>
      </c>
      <c r="C9" s="30" t="s">
        <v>1012</v>
      </c>
    </row>
    <row r="10" spans="2:3" ht="15.75" thickBot="1" x14ac:dyDescent="0.3">
      <c r="B10" s="28" t="s">
        <v>190</v>
      </c>
      <c r="C10" s="30" t="s">
        <v>1013</v>
      </c>
    </row>
    <row r="11" spans="2:3" ht="36" customHeight="1" thickBot="1" x14ac:dyDescent="0.3">
      <c r="B11" s="28" t="s">
        <v>194</v>
      </c>
      <c r="C11" s="30" t="s">
        <v>1013</v>
      </c>
    </row>
    <row r="12" spans="2:3" ht="15.75" thickBot="1" x14ac:dyDescent="0.3">
      <c r="B12" s="28" t="s">
        <v>36</v>
      </c>
      <c r="C12" s="30" t="s">
        <v>1014</v>
      </c>
    </row>
  </sheetData>
  <pageMargins left="0.7" right="0.7" top="0.78740157499999996" bottom="0.78740157499999996"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D77A0-F2CA-4848-AB2A-EC91D4AAD127}">
  <dimension ref="B2:C7"/>
  <sheetViews>
    <sheetView workbookViewId="0">
      <selection activeCell="C7" sqref="C7"/>
    </sheetView>
  </sheetViews>
  <sheetFormatPr baseColWidth="10" defaultRowHeight="15" x14ac:dyDescent="0.25"/>
  <cols>
    <col min="2" max="2" width="36.140625" customWidth="1"/>
    <col min="3" max="3" width="17.140625" customWidth="1"/>
  </cols>
  <sheetData>
    <row r="2" spans="2:3" ht="15" customHeight="1" x14ac:dyDescent="0.3">
      <c r="B2" s="37" t="s">
        <v>1015</v>
      </c>
      <c r="C2" s="14"/>
    </row>
    <row r="3" spans="2:3" x14ac:dyDescent="0.25">
      <c r="B3" s="14"/>
      <c r="C3" s="14"/>
    </row>
    <row r="4" spans="2:3" x14ac:dyDescent="0.25">
      <c r="B4" s="14"/>
      <c r="C4" s="14"/>
    </row>
    <row r="5" spans="2:3" x14ac:dyDescent="0.25">
      <c r="B5" s="14"/>
      <c r="C5" s="14"/>
    </row>
    <row r="6" spans="2:3" ht="24" customHeight="1" thickBot="1" x14ac:dyDescent="0.3">
      <c r="B6" s="27" t="s">
        <v>32</v>
      </c>
      <c r="C6" s="22" t="s">
        <v>78</v>
      </c>
    </row>
    <row r="7" spans="2:3" ht="15.75" thickBot="1" x14ac:dyDescent="0.3">
      <c r="B7" s="28" t="s">
        <v>191</v>
      </c>
      <c r="C7" s="30" t="s">
        <v>1016</v>
      </c>
    </row>
  </sheetData>
  <pageMargins left="0.7" right="0.7" top="0.78740157499999996" bottom="0.78740157499999996"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9290D-BDB7-4655-974B-89748C3EF7E0}">
  <dimension ref="B2:C18"/>
  <sheetViews>
    <sheetView workbookViewId="0">
      <selection activeCell="C7" sqref="C7:C18"/>
    </sheetView>
  </sheetViews>
  <sheetFormatPr baseColWidth="10" defaultRowHeight="15" x14ac:dyDescent="0.25"/>
  <cols>
    <col min="2" max="2" width="36.140625" customWidth="1"/>
    <col min="3" max="3" width="17.140625" customWidth="1"/>
  </cols>
  <sheetData>
    <row r="2" spans="2:3" ht="15" customHeight="1" x14ac:dyDescent="0.3">
      <c r="B2" s="37" t="s">
        <v>1017</v>
      </c>
      <c r="C2" s="14"/>
    </row>
    <row r="3" spans="2:3" x14ac:dyDescent="0.25">
      <c r="B3" s="14"/>
      <c r="C3" s="14"/>
    </row>
    <row r="4" spans="2:3" x14ac:dyDescent="0.25">
      <c r="B4" s="14"/>
      <c r="C4" s="14"/>
    </row>
    <row r="5" spans="2:3" x14ac:dyDescent="0.25">
      <c r="B5" s="14"/>
      <c r="C5" s="14"/>
    </row>
    <row r="6" spans="2:3" ht="24" customHeight="1" thickBot="1" x14ac:dyDescent="0.3">
      <c r="B6" s="27" t="s">
        <v>32</v>
      </c>
      <c r="C6" s="22" t="s">
        <v>79</v>
      </c>
    </row>
    <row r="7" spans="2:3" ht="15.75" thickBot="1" x14ac:dyDescent="0.3">
      <c r="B7" s="28" t="s">
        <v>33</v>
      </c>
      <c r="C7" s="30" t="s">
        <v>1018</v>
      </c>
    </row>
    <row r="8" spans="2:3" ht="15.75" thickBot="1" x14ac:dyDescent="0.3">
      <c r="B8" s="28" t="s">
        <v>190</v>
      </c>
      <c r="C8" s="30" t="s">
        <v>1019</v>
      </c>
    </row>
    <row r="9" spans="2:3" ht="36" customHeight="1" thickBot="1" x14ac:dyDescent="0.3">
      <c r="B9" s="28" t="s">
        <v>194</v>
      </c>
      <c r="C9" s="30" t="s">
        <v>1020</v>
      </c>
    </row>
    <row r="10" spans="2:3" ht="36" customHeight="1" thickBot="1" x14ac:dyDescent="0.3">
      <c r="B10" s="28" t="s">
        <v>586</v>
      </c>
      <c r="C10" s="30" t="s">
        <v>1021</v>
      </c>
    </row>
    <row r="11" spans="2:3" ht="15.75" thickBot="1" x14ac:dyDescent="0.3">
      <c r="B11" s="28" t="s">
        <v>35</v>
      </c>
      <c r="C11" s="30" t="s">
        <v>1022</v>
      </c>
    </row>
    <row r="12" spans="2:3" ht="36" customHeight="1" thickBot="1" x14ac:dyDescent="0.3">
      <c r="B12" s="28" t="s">
        <v>195</v>
      </c>
      <c r="C12" s="30" t="s">
        <v>1023</v>
      </c>
    </row>
    <row r="13" spans="2:3" ht="15.75" thickBot="1" x14ac:dyDescent="0.3">
      <c r="B13" s="28" t="s">
        <v>130</v>
      </c>
      <c r="C13" s="30" t="s">
        <v>1024</v>
      </c>
    </row>
    <row r="14" spans="2:3" ht="15.75" thickBot="1" x14ac:dyDescent="0.3">
      <c r="B14" s="28" t="s">
        <v>191</v>
      </c>
      <c r="C14" s="30" t="s">
        <v>1025</v>
      </c>
    </row>
    <row r="15" spans="2:3" ht="36" customHeight="1" thickBot="1" x14ac:dyDescent="0.3">
      <c r="B15" s="28" t="s">
        <v>733</v>
      </c>
      <c r="C15" s="30" t="s">
        <v>1026</v>
      </c>
    </row>
    <row r="16" spans="2:3" ht="15.75" thickBot="1" x14ac:dyDescent="0.3">
      <c r="B16" s="28" t="s">
        <v>36</v>
      </c>
      <c r="C16" s="30" t="s">
        <v>741</v>
      </c>
    </row>
    <row r="17" spans="2:3" ht="15.75" thickBot="1" x14ac:dyDescent="0.3">
      <c r="B17" s="28" t="s">
        <v>1027</v>
      </c>
      <c r="C17" s="30" t="s">
        <v>888</v>
      </c>
    </row>
    <row r="18" spans="2:3" ht="15.75" thickBot="1" x14ac:dyDescent="0.3">
      <c r="B18" s="28" t="s">
        <v>37</v>
      </c>
      <c r="C18" s="30" t="s">
        <v>855</v>
      </c>
    </row>
  </sheetData>
  <pageMargins left="0.7" right="0.7" top="0.78740157499999996" bottom="0.78740157499999996"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B8487-89C6-4809-8994-B26B502CE18E}">
  <dimension ref="B2:C10"/>
  <sheetViews>
    <sheetView workbookViewId="0">
      <selection activeCell="C7" sqref="C7:C10"/>
    </sheetView>
  </sheetViews>
  <sheetFormatPr baseColWidth="10" defaultRowHeight="15" x14ac:dyDescent="0.25"/>
  <cols>
    <col min="2" max="2" width="36.140625" customWidth="1"/>
    <col min="3" max="3" width="17.140625" customWidth="1"/>
  </cols>
  <sheetData>
    <row r="2" spans="2:3" ht="15" customHeight="1" x14ac:dyDescent="0.3">
      <c r="B2" s="37" t="s">
        <v>1028</v>
      </c>
      <c r="C2" s="14"/>
    </row>
    <row r="3" spans="2:3" x14ac:dyDescent="0.25">
      <c r="B3" s="14"/>
      <c r="C3" s="14"/>
    </row>
    <row r="4" spans="2:3" x14ac:dyDescent="0.25">
      <c r="B4" s="14"/>
      <c r="C4" s="14"/>
    </row>
    <row r="5" spans="2:3" x14ac:dyDescent="0.25">
      <c r="B5" s="14"/>
      <c r="C5" s="14"/>
    </row>
    <row r="6" spans="2:3" ht="24" customHeight="1" thickBot="1" x14ac:dyDescent="0.3">
      <c r="B6" s="27" t="s">
        <v>32</v>
      </c>
      <c r="C6" s="22" t="s">
        <v>80</v>
      </c>
    </row>
    <row r="7" spans="2:3" ht="15.75" thickBot="1" x14ac:dyDescent="0.3">
      <c r="B7" s="28" t="s">
        <v>33</v>
      </c>
      <c r="C7" s="30" t="s">
        <v>1029</v>
      </c>
    </row>
    <row r="8" spans="2:3" ht="15.75" thickBot="1" x14ac:dyDescent="0.3">
      <c r="B8" s="28" t="s">
        <v>190</v>
      </c>
      <c r="C8" s="30" t="s">
        <v>1030</v>
      </c>
    </row>
    <row r="9" spans="2:3" ht="15.75" thickBot="1" x14ac:dyDescent="0.3">
      <c r="B9" s="28" t="s">
        <v>192</v>
      </c>
      <c r="C9" s="30" t="s">
        <v>1031</v>
      </c>
    </row>
    <row r="10" spans="2:3" ht="15.75" thickBot="1" x14ac:dyDescent="0.3">
      <c r="B10" s="28" t="s">
        <v>191</v>
      </c>
      <c r="C10" s="30" t="s">
        <v>1032</v>
      </c>
    </row>
  </sheetData>
  <pageMargins left="0.7" right="0.7" top="0.78740157499999996" bottom="0.78740157499999996"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6B836-DCC5-4A1B-B077-311A40BD606E}">
  <dimension ref="B2:J32"/>
  <sheetViews>
    <sheetView workbookViewId="0">
      <selection activeCell="C7" sqref="C7:J32"/>
    </sheetView>
  </sheetViews>
  <sheetFormatPr baseColWidth="10" defaultRowHeight="15" x14ac:dyDescent="0.25"/>
  <cols>
    <col min="2" max="2" width="18.28515625" customWidth="1"/>
    <col min="3" max="10" width="13.7109375" customWidth="1"/>
  </cols>
  <sheetData>
    <row r="2" spans="2:10" ht="15" customHeight="1" x14ac:dyDescent="0.3">
      <c r="B2" s="37" t="s">
        <v>1033</v>
      </c>
      <c r="C2" s="14"/>
      <c r="D2" s="14"/>
      <c r="E2" s="14"/>
      <c r="F2" s="14"/>
      <c r="G2" s="14"/>
      <c r="H2" s="14"/>
      <c r="I2" s="14"/>
      <c r="J2" s="14"/>
    </row>
    <row r="3" spans="2:10" x14ac:dyDescent="0.25">
      <c r="B3" s="14"/>
      <c r="C3" s="14"/>
      <c r="D3" s="14"/>
      <c r="E3" s="14"/>
      <c r="F3" s="14"/>
      <c r="G3" s="14"/>
      <c r="H3" s="14"/>
      <c r="I3" s="14"/>
      <c r="J3" s="14"/>
    </row>
    <row r="4" spans="2:10" x14ac:dyDescent="0.25">
      <c r="B4" s="14"/>
      <c r="C4" s="14"/>
      <c r="D4" s="14"/>
      <c r="E4" s="14"/>
      <c r="F4" s="14"/>
      <c r="G4" s="14"/>
      <c r="H4" s="14"/>
      <c r="I4" s="14"/>
      <c r="J4" s="14"/>
    </row>
    <row r="5" spans="2:10" x14ac:dyDescent="0.25">
      <c r="B5" s="14"/>
      <c r="C5" s="14"/>
      <c r="D5" s="14"/>
      <c r="E5" s="14"/>
      <c r="F5" s="14"/>
      <c r="G5" s="14"/>
      <c r="H5" s="14"/>
      <c r="I5" s="14"/>
      <c r="J5" s="14"/>
    </row>
    <row r="6" spans="2:10" ht="36" customHeight="1" thickBot="1" x14ac:dyDescent="0.3">
      <c r="B6" s="20" t="s">
        <v>1034</v>
      </c>
      <c r="C6" s="20" t="s">
        <v>74</v>
      </c>
      <c r="D6" s="21" t="s">
        <v>75</v>
      </c>
      <c r="E6" s="21" t="s">
        <v>76</v>
      </c>
      <c r="F6" s="21" t="s">
        <v>77</v>
      </c>
      <c r="G6" s="21" t="s">
        <v>78</v>
      </c>
      <c r="H6" s="21" t="s">
        <v>79</v>
      </c>
      <c r="I6" s="22" t="s">
        <v>80</v>
      </c>
      <c r="J6" s="22" t="s">
        <v>85</v>
      </c>
    </row>
    <row r="7" spans="2:10" ht="15.75" thickBot="1" x14ac:dyDescent="0.3">
      <c r="B7" s="23" t="s">
        <v>767</v>
      </c>
      <c r="C7" s="48" t="s">
        <v>1035</v>
      </c>
      <c r="D7" s="50" t="s">
        <v>1036</v>
      </c>
      <c r="E7" s="50" t="s">
        <v>1037</v>
      </c>
      <c r="F7" s="50" t="s">
        <v>1038</v>
      </c>
      <c r="G7" s="50" t="s">
        <v>1039</v>
      </c>
      <c r="H7" s="50" t="s">
        <v>1040</v>
      </c>
      <c r="I7" s="30" t="s">
        <v>1041</v>
      </c>
      <c r="J7" s="30" t="s">
        <v>1042</v>
      </c>
    </row>
    <row r="8" spans="2:10" ht="15.75" thickBot="1" x14ac:dyDescent="0.3">
      <c r="B8" s="23" t="s">
        <v>772</v>
      </c>
      <c r="C8" s="48" t="s">
        <v>1043</v>
      </c>
      <c r="D8" s="50" t="s">
        <v>126</v>
      </c>
      <c r="E8" s="50" t="s">
        <v>126</v>
      </c>
      <c r="F8" s="50" t="s">
        <v>126</v>
      </c>
      <c r="G8" s="50" t="s">
        <v>126</v>
      </c>
      <c r="H8" s="50" t="s">
        <v>1044</v>
      </c>
      <c r="I8" s="30" t="s">
        <v>1045</v>
      </c>
      <c r="J8" s="30" t="s">
        <v>126</v>
      </c>
    </row>
    <row r="9" spans="2:10" ht="15.75" thickBot="1" x14ac:dyDescent="0.3">
      <c r="B9" s="23" t="s">
        <v>792</v>
      </c>
      <c r="C9" s="48" t="s">
        <v>1046</v>
      </c>
      <c r="D9" s="50" t="s">
        <v>1047</v>
      </c>
      <c r="E9" s="50" t="s">
        <v>126</v>
      </c>
      <c r="F9" s="50" t="s">
        <v>126</v>
      </c>
      <c r="G9" s="50" t="s">
        <v>126</v>
      </c>
      <c r="H9" s="50" t="s">
        <v>1048</v>
      </c>
      <c r="I9" s="30" t="s">
        <v>1045</v>
      </c>
      <c r="J9" s="30" t="s">
        <v>126</v>
      </c>
    </row>
    <row r="10" spans="2:10" ht="15.75" thickBot="1" x14ac:dyDescent="0.3">
      <c r="B10" s="23" t="s">
        <v>884</v>
      </c>
      <c r="C10" s="48" t="s">
        <v>126</v>
      </c>
      <c r="D10" s="50" t="s">
        <v>126</v>
      </c>
      <c r="E10" s="50" t="s">
        <v>1046</v>
      </c>
      <c r="F10" s="50" t="s">
        <v>1049</v>
      </c>
      <c r="G10" s="50" t="s">
        <v>126</v>
      </c>
      <c r="H10" s="50" t="s">
        <v>1050</v>
      </c>
      <c r="I10" s="30" t="s">
        <v>126</v>
      </c>
      <c r="J10" s="30" t="s">
        <v>126</v>
      </c>
    </row>
    <row r="11" spans="2:10" ht="15.75" thickBot="1" x14ac:dyDescent="0.3">
      <c r="B11" s="23" t="s">
        <v>812</v>
      </c>
      <c r="C11" s="48" t="s">
        <v>1051</v>
      </c>
      <c r="D11" s="50" t="s">
        <v>1052</v>
      </c>
      <c r="E11" s="50" t="s">
        <v>126</v>
      </c>
      <c r="F11" s="50" t="s">
        <v>126</v>
      </c>
      <c r="G11" s="50" t="s">
        <v>126</v>
      </c>
      <c r="H11" s="50" t="s">
        <v>1053</v>
      </c>
      <c r="I11" s="30" t="s">
        <v>1054</v>
      </c>
      <c r="J11" s="30" t="s">
        <v>126</v>
      </c>
    </row>
    <row r="12" spans="2:10" ht="15.75" thickBot="1" x14ac:dyDescent="0.3">
      <c r="B12" s="23" t="s">
        <v>782</v>
      </c>
      <c r="C12" s="48" t="s">
        <v>1055</v>
      </c>
      <c r="D12" s="50" t="s">
        <v>126</v>
      </c>
      <c r="E12" s="50" t="s">
        <v>1056</v>
      </c>
      <c r="F12" s="50" t="s">
        <v>126</v>
      </c>
      <c r="G12" s="50" t="s">
        <v>126</v>
      </c>
      <c r="H12" s="50" t="s">
        <v>1057</v>
      </c>
      <c r="I12" s="30" t="s">
        <v>1058</v>
      </c>
      <c r="J12" s="30" t="s">
        <v>126</v>
      </c>
    </row>
    <row r="13" spans="2:10" ht="15.75" thickBot="1" x14ac:dyDescent="0.3">
      <c r="B13" s="23" t="s">
        <v>822</v>
      </c>
      <c r="C13" s="48" t="s">
        <v>1059</v>
      </c>
      <c r="D13" s="50" t="s">
        <v>126</v>
      </c>
      <c r="E13" s="50" t="s">
        <v>1060</v>
      </c>
      <c r="F13" s="50" t="s">
        <v>126</v>
      </c>
      <c r="G13" s="50" t="s">
        <v>126</v>
      </c>
      <c r="H13" s="50" t="s">
        <v>1061</v>
      </c>
      <c r="I13" s="30" t="s">
        <v>1062</v>
      </c>
      <c r="J13" s="30" t="s">
        <v>126</v>
      </c>
    </row>
    <row r="14" spans="2:10" ht="15.75" thickBot="1" x14ac:dyDescent="0.3">
      <c r="B14" s="23" t="s">
        <v>817</v>
      </c>
      <c r="C14" s="48" t="s">
        <v>1063</v>
      </c>
      <c r="D14" s="50" t="s">
        <v>126</v>
      </c>
      <c r="E14" s="50" t="s">
        <v>126</v>
      </c>
      <c r="F14" s="50" t="s">
        <v>126</v>
      </c>
      <c r="G14" s="50" t="s">
        <v>126</v>
      </c>
      <c r="H14" s="50" t="s">
        <v>1064</v>
      </c>
      <c r="I14" s="30" t="s">
        <v>1049</v>
      </c>
      <c r="J14" s="30" t="s">
        <v>126</v>
      </c>
    </row>
    <row r="15" spans="2:10" ht="29.25" thickBot="1" x14ac:dyDescent="0.3">
      <c r="B15" s="23" t="s">
        <v>777</v>
      </c>
      <c r="C15" s="48" t="s">
        <v>1065</v>
      </c>
      <c r="D15" s="50" t="s">
        <v>126</v>
      </c>
      <c r="E15" s="50" t="s">
        <v>126</v>
      </c>
      <c r="F15" s="50" t="s">
        <v>126</v>
      </c>
      <c r="G15" s="50" t="s">
        <v>126</v>
      </c>
      <c r="H15" s="50" t="s">
        <v>1066</v>
      </c>
      <c r="I15" s="30" t="s">
        <v>1062</v>
      </c>
      <c r="J15" s="30" t="s">
        <v>126</v>
      </c>
    </row>
    <row r="16" spans="2:10" ht="15.75" thickBot="1" x14ac:dyDescent="0.3">
      <c r="B16" s="23" t="s">
        <v>833</v>
      </c>
      <c r="C16" s="48" t="s">
        <v>1055</v>
      </c>
      <c r="D16" s="50" t="s">
        <v>1047</v>
      </c>
      <c r="E16" s="50" t="s">
        <v>1067</v>
      </c>
      <c r="F16" s="50" t="s">
        <v>1049</v>
      </c>
      <c r="G16" s="50" t="s">
        <v>126</v>
      </c>
      <c r="H16" s="50" t="s">
        <v>825</v>
      </c>
      <c r="I16" s="30" t="s">
        <v>1068</v>
      </c>
      <c r="J16" s="30" t="s">
        <v>126</v>
      </c>
    </row>
    <row r="17" spans="2:10" ht="15.75" thickBot="1" x14ac:dyDescent="0.3">
      <c r="B17" s="23" t="s">
        <v>787</v>
      </c>
      <c r="C17" s="48" t="s">
        <v>1055</v>
      </c>
      <c r="D17" s="50" t="s">
        <v>126</v>
      </c>
      <c r="E17" s="50" t="s">
        <v>126</v>
      </c>
      <c r="F17" s="50" t="s">
        <v>126</v>
      </c>
      <c r="G17" s="50" t="s">
        <v>126</v>
      </c>
      <c r="H17" s="50" t="s">
        <v>1069</v>
      </c>
      <c r="I17" s="30" t="s">
        <v>126</v>
      </c>
      <c r="J17" s="30" t="s">
        <v>126</v>
      </c>
    </row>
    <row r="18" spans="2:10" ht="15.75" thickBot="1" x14ac:dyDescent="0.3">
      <c r="B18" s="23" t="s">
        <v>900</v>
      </c>
      <c r="C18" s="48" t="s">
        <v>126</v>
      </c>
      <c r="D18" s="50" t="s">
        <v>126</v>
      </c>
      <c r="E18" s="50" t="s">
        <v>1067</v>
      </c>
      <c r="F18" s="50" t="s">
        <v>126</v>
      </c>
      <c r="G18" s="50" t="s">
        <v>126</v>
      </c>
      <c r="H18" s="50" t="s">
        <v>1070</v>
      </c>
      <c r="I18" s="30" t="s">
        <v>126</v>
      </c>
      <c r="J18" s="30" t="s">
        <v>126</v>
      </c>
    </row>
    <row r="19" spans="2:10" ht="15.75" thickBot="1" x14ac:dyDescent="0.3">
      <c r="B19" s="23" t="s">
        <v>797</v>
      </c>
      <c r="C19" s="48" t="s">
        <v>1063</v>
      </c>
      <c r="D19" s="50" t="s">
        <v>126</v>
      </c>
      <c r="E19" s="50" t="s">
        <v>126</v>
      </c>
      <c r="F19" s="50" t="s">
        <v>126</v>
      </c>
      <c r="G19" s="50" t="s">
        <v>126</v>
      </c>
      <c r="H19" s="50" t="s">
        <v>903</v>
      </c>
      <c r="I19" s="30" t="s">
        <v>1071</v>
      </c>
      <c r="J19" s="30" t="s">
        <v>126</v>
      </c>
    </row>
    <row r="20" spans="2:10" ht="15.75" thickBot="1" x14ac:dyDescent="0.3">
      <c r="B20" s="23" t="s">
        <v>853</v>
      </c>
      <c r="C20" s="48" t="s">
        <v>1063</v>
      </c>
      <c r="D20" s="50" t="s">
        <v>126</v>
      </c>
      <c r="E20" s="50" t="s">
        <v>126</v>
      </c>
      <c r="F20" s="50" t="s">
        <v>126</v>
      </c>
      <c r="G20" s="50" t="s">
        <v>126</v>
      </c>
      <c r="H20" s="50" t="s">
        <v>1072</v>
      </c>
      <c r="I20" s="30" t="s">
        <v>126</v>
      </c>
      <c r="J20" s="30" t="s">
        <v>126</v>
      </c>
    </row>
    <row r="21" spans="2:10" ht="43.5" thickBot="1" x14ac:dyDescent="0.3">
      <c r="B21" s="23" t="s">
        <v>871</v>
      </c>
      <c r="C21" s="48" t="s">
        <v>126</v>
      </c>
      <c r="D21" s="50" t="s">
        <v>126</v>
      </c>
      <c r="E21" s="50" t="s">
        <v>126</v>
      </c>
      <c r="F21" s="50" t="s">
        <v>997</v>
      </c>
      <c r="G21" s="50" t="s">
        <v>1073</v>
      </c>
      <c r="H21" s="50" t="s">
        <v>899</v>
      </c>
      <c r="I21" s="30" t="s">
        <v>126</v>
      </c>
      <c r="J21" s="30" t="s">
        <v>126</v>
      </c>
    </row>
    <row r="22" spans="2:10" ht="15.75" thickBot="1" x14ac:dyDescent="0.3">
      <c r="B22" s="23" t="s">
        <v>802</v>
      </c>
      <c r="C22" s="48" t="s">
        <v>1059</v>
      </c>
      <c r="D22" s="50" t="s">
        <v>126</v>
      </c>
      <c r="E22" s="50" t="s">
        <v>126</v>
      </c>
      <c r="F22" s="50" t="s">
        <v>126</v>
      </c>
      <c r="G22" s="50" t="s">
        <v>126</v>
      </c>
      <c r="H22" s="50" t="s">
        <v>852</v>
      </c>
      <c r="I22" s="30" t="s">
        <v>126</v>
      </c>
      <c r="J22" s="30" t="s">
        <v>126</v>
      </c>
    </row>
    <row r="23" spans="2:10" ht="15.75" thickBot="1" x14ac:dyDescent="0.3">
      <c r="B23" s="23" t="s">
        <v>831</v>
      </c>
      <c r="C23" s="48" t="s">
        <v>1074</v>
      </c>
      <c r="D23" s="50" t="s">
        <v>126</v>
      </c>
      <c r="E23" s="50" t="s">
        <v>126</v>
      </c>
      <c r="F23" s="50" t="s">
        <v>126</v>
      </c>
      <c r="G23" s="50" t="s">
        <v>126</v>
      </c>
      <c r="H23" s="50" t="s">
        <v>759</v>
      </c>
      <c r="I23" s="30" t="s">
        <v>126</v>
      </c>
      <c r="J23" s="30" t="s">
        <v>126</v>
      </c>
    </row>
    <row r="24" spans="2:10" ht="36" customHeight="1" thickBot="1" x14ac:dyDescent="0.3">
      <c r="B24" s="23" t="s">
        <v>901</v>
      </c>
      <c r="C24" s="48" t="s">
        <v>126</v>
      </c>
      <c r="D24" s="50" t="s">
        <v>126</v>
      </c>
      <c r="E24" s="50" t="s">
        <v>1075</v>
      </c>
      <c r="F24" s="50" t="s">
        <v>997</v>
      </c>
      <c r="G24" s="50" t="s">
        <v>126</v>
      </c>
      <c r="H24" s="50" t="s">
        <v>740</v>
      </c>
      <c r="I24" s="30" t="s">
        <v>126</v>
      </c>
      <c r="J24" s="30" t="s">
        <v>126</v>
      </c>
    </row>
    <row r="25" spans="2:10" ht="29.25" thickBot="1" x14ac:dyDescent="0.3">
      <c r="B25" s="23" t="s">
        <v>879</v>
      </c>
      <c r="C25" s="48" t="s">
        <v>1074</v>
      </c>
      <c r="D25" s="50" t="s">
        <v>126</v>
      </c>
      <c r="E25" s="50" t="s">
        <v>126</v>
      </c>
      <c r="F25" s="50" t="s">
        <v>126</v>
      </c>
      <c r="G25" s="50" t="s">
        <v>126</v>
      </c>
      <c r="H25" s="50" t="s">
        <v>855</v>
      </c>
      <c r="I25" s="30" t="s">
        <v>997</v>
      </c>
      <c r="J25" s="30" t="s">
        <v>126</v>
      </c>
    </row>
    <row r="26" spans="2:10" ht="15.75" thickBot="1" x14ac:dyDescent="0.3">
      <c r="B26" s="23" t="s">
        <v>906</v>
      </c>
      <c r="C26" s="48" t="s">
        <v>126</v>
      </c>
      <c r="D26" s="50" t="s">
        <v>126</v>
      </c>
      <c r="E26" s="50" t="s">
        <v>126</v>
      </c>
      <c r="F26" s="50" t="s">
        <v>126</v>
      </c>
      <c r="G26" s="50" t="s">
        <v>126</v>
      </c>
      <c r="H26" s="50" t="s">
        <v>882</v>
      </c>
      <c r="I26" s="30" t="s">
        <v>126</v>
      </c>
      <c r="J26" s="30" t="s">
        <v>126</v>
      </c>
    </row>
    <row r="27" spans="2:10" ht="15.75" thickBot="1" x14ac:dyDescent="0.3">
      <c r="B27" s="23" t="s">
        <v>908</v>
      </c>
      <c r="C27" s="48" t="s">
        <v>1063</v>
      </c>
      <c r="D27" s="50" t="s">
        <v>126</v>
      </c>
      <c r="E27" s="50" t="s">
        <v>126</v>
      </c>
      <c r="F27" s="50" t="s">
        <v>126</v>
      </c>
      <c r="G27" s="50" t="s">
        <v>126</v>
      </c>
      <c r="H27" s="50" t="s">
        <v>1076</v>
      </c>
      <c r="I27" s="30" t="s">
        <v>126</v>
      </c>
      <c r="J27" s="30" t="s">
        <v>126</v>
      </c>
    </row>
    <row r="28" spans="2:10" ht="15.75" thickBot="1" x14ac:dyDescent="0.3">
      <c r="B28" s="23" t="s">
        <v>913</v>
      </c>
      <c r="C28" s="48" t="s">
        <v>1075</v>
      </c>
      <c r="D28" s="50" t="s">
        <v>126</v>
      </c>
      <c r="E28" s="50" t="s">
        <v>126</v>
      </c>
      <c r="F28" s="50" t="s">
        <v>126</v>
      </c>
      <c r="G28" s="50" t="s">
        <v>126</v>
      </c>
      <c r="H28" s="50" t="s">
        <v>855</v>
      </c>
      <c r="I28" s="30" t="s">
        <v>126</v>
      </c>
      <c r="J28" s="30" t="s">
        <v>126</v>
      </c>
    </row>
    <row r="29" spans="2:10" ht="15.75" thickBot="1" x14ac:dyDescent="0.3">
      <c r="B29" s="23" t="s">
        <v>858</v>
      </c>
      <c r="C29" s="48" t="s">
        <v>126</v>
      </c>
      <c r="D29" s="50" t="s">
        <v>126</v>
      </c>
      <c r="E29" s="50" t="s">
        <v>126</v>
      </c>
      <c r="F29" s="50" t="s">
        <v>126</v>
      </c>
      <c r="G29" s="50" t="s">
        <v>126</v>
      </c>
      <c r="H29" s="50" t="s">
        <v>754</v>
      </c>
      <c r="I29" s="30" t="s">
        <v>126</v>
      </c>
      <c r="J29" s="30" t="s">
        <v>126</v>
      </c>
    </row>
    <row r="30" spans="2:10" ht="15.75" thickBot="1" x14ac:dyDescent="0.3">
      <c r="B30" s="23" t="s">
        <v>909</v>
      </c>
      <c r="C30" s="48" t="s">
        <v>126</v>
      </c>
      <c r="D30" s="50" t="s">
        <v>126</v>
      </c>
      <c r="E30" s="50" t="s">
        <v>126</v>
      </c>
      <c r="F30" s="50" t="s">
        <v>126</v>
      </c>
      <c r="G30" s="50" t="s">
        <v>126</v>
      </c>
      <c r="H30" s="50" t="s">
        <v>754</v>
      </c>
      <c r="I30" s="30" t="s">
        <v>126</v>
      </c>
      <c r="J30" s="30" t="s">
        <v>126</v>
      </c>
    </row>
    <row r="31" spans="2:10" ht="15.75" thickBot="1" x14ac:dyDescent="0.3">
      <c r="B31" s="23" t="s">
        <v>919</v>
      </c>
      <c r="C31" s="48" t="s">
        <v>126</v>
      </c>
      <c r="D31" s="50" t="s">
        <v>126</v>
      </c>
      <c r="E31" s="50" t="s">
        <v>126</v>
      </c>
      <c r="F31" s="50" t="s">
        <v>126</v>
      </c>
      <c r="G31" s="50" t="s">
        <v>126</v>
      </c>
      <c r="H31" s="50" t="s">
        <v>747</v>
      </c>
      <c r="I31" s="30" t="s">
        <v>126</v>
      </c>
      <c r="J31" s="30" t="s">
        <v>126</v>
      </c>
    </row>
    <row r="32" spans="2:10" ht="15.75" thickBot="1" x14ac:dyDescent="0.3">
      <c r="B32" s="23" t="s">
        <v>914</v>
      </c>
      <c r="C32" s="48" t="s">
        <v>126</v>
      </c>
      <c r="D32" s="50" t="s">
        <v>126</v>
      </c>
      <c r="E32" s="50" t="s">
        <v>126</v>
      </c>
      <c r="F32" s="50" t="s">
        <v>126</v>
      </c>
      <c r="G32" s="50" t="s">
        <v>126</v>
      </c>
      <c r="H32" s="50" t="s">
        <v>855</v>
      </c>
      <c r="I32" s="30" t="s">
        <v>126</v>
      </c>
      <c r="J32" s="30" t="s">
        <v>126</v>
      </c>
    </row>
  </sheetData>
  <pageMargins left="0.7" right="0.7" top="0.78740157499999996" bottom="0.78740157499999996"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2C561-5DBB-48CB-AD90-1344ED3659AA}">
  <dimension ref="B2:K12"/>
  <sheetViews>
    <sheetView workbookViewId="0">
      <selection activeCell="F7" sqref="F7:F11"/>
    </sheetView>
  </sheetViews>
  <sheetFormatPr baseColWidth="10" defaultRowHeight="15" x14ac:dyDescent="0.25"/>
  <cols>
    <col min="2" max="2" width="18.28515625" customWidth="1"/>
    <col min="3" max="6" width="16.42578125" customWidth="1"/>
  </cols>
  <sheetData>
    <row r="2" spans="2:11" ht="15" customHeight="1" x14ac:dyDescent="0.3">
      <c r="B2" s="37" t="s">
        <v>230</v>
      </c>
      <c r="C2" s="47"/>
      <c r="D2" s="47"/>
      <c r="E2" s="47"/>
      <c r="F2" s="47"/>
      <c r="G2" s="10"/>
      <c r="H2" s="2"/>
      <c r="I2" s="2"/>
      <c r="J2" s="2"/>
      <c r="K2" s="2"/>
    </row>
    <row r="3" spans="2:11" x14ac:dyDescent="0.25">
      <c r="B3" s="47"/>
      <c r="C3" s="47"/>
      <c r="D3" s="47"/>
      <c r="E3" s="47"/>
      <c r="F3" s="47"/>
      <c r="G3" s="10"/>
      <c r="H3" s="2"/>
      <c r="I3" s="2"/>
      <c r="J3" s="2"/>
      <c r="K3" s="2"/>
    </row>
    <row r="4" spans="2:11" ht="16.5" x14ac:dyDescent="0.25">
      <c r="B4" s="64"/>
      <c r="C4" s="64"/>
      <c r="D4" s="64"/>
      <c r="E4" s="64"/>
      <c r="F4" s="64"/>
      <c r="G4" s="2"/>
      <c r="H4" s="2"/>
      <c r="I4" s="2"/>
    </row>
    <row r="5" spans="2:11" ht="16.5" x14ac:dyDescent="0.25">
      <c r="B5" s="64"/>
      <c r="C5" s="64"/>
      <c r="D5" s="64"/>
      <c r="E5" s="64"/>
      <c r="F5" s="64"/>
      <c r="G5" s="2"/>
      <c r="H5" s="2"/>
      <c r="I5" s="2"/>
    </row>
    <row r="6" spans="2:11" ht="24" customHeight="1" thickBot="1" x14ac:dyDescent="0.3">
      <c r="B6" s="20" t="s">
        <v>0</v>
      </c>
      <c r="C6" s="20" t="s">
        <v>9</v>
      </c>
      <c r="D6" s="21" t="s">
        <v>25</v>
      </c>
      <c r="E6" s="22" t="s">
        <v>26</v>
      </c>
      <c r="F6" s="22" t="s">
        <v>169</v>
      </c>
    </row>
    <row r="7" spans="2:11" ht="15.75" thickBot="1" x14ac:dyDescent="0.3">
      <c r="B7" s="23" t="s">
        <v>27</v>
      </c>
      <c r="C7" s="38">
        <v>113926</v>
      </c>
      <c r="D7" s="39">
        <v>97404</v>
      </c>
      <c r="E7" s="35">
        <v>16522</v>
      </c>
      <c r="F7" s="30" t="s">
        <v>167</v>
      </c>
    </row>
    <row r="8" spans="2:11" ht="15.75" thickBot="1" x14ac:dyDescent="0.3">
      <c r="B8" s="23" t="s">
        <v>28</v>
      </c>
      <c r="C8" s="38">
        <v>10451</v>
      </c>
      <c r="D8" s="39">
        <v>8615</v>
      </c>
      <c r="E8" s="35">
        <v>1836</v>
      </c>
      <c r="F8" s="30" t="s">
        <v>167</v>
      </c>
    </row>
    <row r="9" spans="2:11" ht="15.75" thickBot="1" x14ac:dyDescent="0.3">
      <c r="B9" s="23" t="s">
        <v>29</v>
      </c>
      <c r="C9" s="38">
        <v>62741</v>
      </c>
      <c r="D9" s="39">
        <v>52142</v>
      </c>
      <c r="E9" s="35">
        <v>10599</v>
      </c>
      <c r="F9" s="30" t="s">
        <v>167</v>
      </c>
    </row>
    <row r="10" spans="2:11" ht="15.75" thickBot="1" x14ac:dyDescent="0.3">
      <c r="B10" s="175" t="s">
        <v>1919</v>
      </c>
      <c r="C10" s="189">
        <v>187118</v>
      </c>
      <c r="D10" s="191">
        <v>158160</v>
      </c>
      <c r="E10" s="198">
        <v>28958</v>
      </c>
      <c r="F10" s="173" t="s">
        <v>167</v>
      </c>
    </row>
    <row r="11" spans="2:11" ht="15.75" thickBot="1" x14ac:dyDescent="0.3">
      <c r="B11" s="162"/>
      <c r="C11" s="196"/>
      <c r="D11" s="197"/>
      <c r="E11" s="199"/>
      <c r="F11" s="200"/>
    </row>
    <row r="12" spans="2:11" ht="168.75" x14ac:dyDescent="0.25">
      <c r="B12" s="25" t="s">
        <v>170</v>
      </c>
      <c r="C12" s="25"/>
      <c r="D12" s="25"/>
      <c r="E12" s="25"/>
      <c r="F12" s="25"/>
    </row>
  </sheetData>
  <mergeCells count="5">
    <mergeCell ref="C10:C11"/>
    <mergeCell ref="D10:D11"/>
    <mergeCell ref="E10:E11"/>
    <mergeCell ref="F10:F11"/>
    <mergeCell ref="B10:B11"/>
  </mergeCells>
  <pageMargins left="0.7" right="0.7" top="0.78740157499999996" bottom="0.78740157499999996" header="0.3" footer="0.3"/>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235D9-2764-4BE8-9399-53825410A9D1}">
  <dimension ref="B2:C9"/>
  <sheetViews>
    <sheetView workbookViewId="0">
      <selection activeCell="C7" sqref="C7:C9"/>
    </sheetView>
  </sheetViews>
  <sheetFormatPr baseColWidth="10" defaultRowHeight="15" x14ac:dyDescent="0.25"/>
  <cols>
    <col min="2" max="2" width="27.5703125" customWidth="1"/>
    <col min="3" max="3" width="17.140625" customWidth="1"/>
  </cols>
  <sheetData>
    <row r="2" spans="2:3" ht="15" customHeight="1" x14ac:dyDescent="0.3">
      <c r="B2" s="37" t="s">
        <v>1077</v>
      </c>
      <c r="C2" s="14"/>
    </row>
    <row r="3" spans="2:3" x14ac:dyDescent="0.25">
      <c r="B3" s="14"/>
      <c r="C3" s="14"/>
    </row>
    <row r="4" spans="2:3" x14ac:dyDescent="0.25">
      <c r="B4" s="14"/>
      <c r="C4" s="14"/>
    </row>
    <row r="5" spans="2:3" x14ac:dyDescent="0.25">
      <c r="B5" s="14"/>
      <c r="C5" s="14"/>
    </row>
    <row r="6" spans="2:3" ht="24" customHeight="1" thickBot="1" x14ac:dyDescent="0.3">
      <c r="B6" s="27" t="s">
        <v>1034</v>
      </c>
      <c r="C6" s="22" t="s">
        <v>88</v>
      </c>
    </row>
    <row r="7" spans="2:3" ht="15.75" thickBot="1" x14ac:dyDescent="0.3">
      <c r="B7" s="28" t="s">
        <v>767</v>
      </c>
      <c r="C7" s="30" t="s">
        <v>1078</v>
      </c>
    </row>
    <row r="8" spans="2:3" ht="15.75" thickBot="1" x14ac:dyDescent="0.3">
      <c r="B8" s="28" t="s">
        <v>827</v>
      </c>
      <c r="C8" s="30" t="s">
        <v>1079</v>
      </c>
    </row>
    <row r="9" spans="2:3" ht="15.75" thickBot="1" x14ac:dyDescent="0.3">
      <c r="B9" s="28" t="s">
        <v>836</v>
      </c>
      <c r="C9" s="30" t="s">
        <v>1080</v>
      </c>
    </row>
  </sheetData>
  <pageMargins left="0.7" right="0.7" top="0.78740157499999996" bottom="0.78740157499999996"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13F52-8E44-4D41-96C0-A67C9BF89401}">
  <dimension ref="B2:C10"/>
  <sheetViews>
    <sheetView workbookViewId="0">
      <selection activeCell="B2" sqref="B2"/>
    </sheetView>
  </sheetViews>
  <sheetFormatPr baseColWidth="10" defaultRowHeight="15" x14ac:dyDescent="0.25"/>
  <cols>
    <col min="2" max="2" width="27.5703125" customWidth="1"/>
    <col min="3" max="3" width="17.140625" customWidth="1"/>
  </cols>
  <sheetData>
    <row r="2" spans="2:3" ht="15" customHeight="1" x14ac:dyDescent="0.3">
      <c r="B2" s="37" t="s">
        <v>1081</v>
      </c>
      <c r="C2" s="14"/>
    </row>
    <row r="3" spans="2:3" x14ac:dyDescent="0.25">
      <c r="B3" s="14"/>
      <c r="C3" s="14"/>
    </row>
    <row r="4" spans="2:3" x14ac:dyDescent="0.25">
      <c r="B4" s="14"/>
      <c r="C4" s="14"/>
    </row>
    <row r="5" spans="2:3" x14ac:dyDescent="0.25">
      <c r="B5" s="14"/>
      <c r="C5" s="14"/>
    </row>
    <row r="6" spans="2:3" ht="24" customHeight="1" thickBot="1" x14ac:dyDescent="0.3">
      <c r="B6" s="27" t="s">
        <v>1082</v>
      </c>
      <c r="C6" s="22" t="s">
        <v>88</v>
      </c>
    </row>
    <row r="7" spans="2:3" ht="15.75" thickBot="1" x14ac:dyDescent="0.3">
      <c r="B7" s="28" t="s">
        <v>767</v>
      </c>
      <c r="C7" s="19">
        <v>66</v>
      </c>
    </row>
    <row r="8" spans="2:3" ht="15.75" thickBot="1" x14ac:dyDescent="0.3">
      <c r="B8" s="28" t="s">
        <v>827</v>
      </c>
      <c r="C8" s="19">
        <v>16</v>
      </c>
    </row>
    <row r="9" spans="2:3" ht="15.75" thickBot="1" x14ac:dyDescent="0.3">
      <c r="B9" s="28" t="s">
        <v>836</v>
      </c>
      <c r="C9" s="19">
        <v>10</v>
      </c>
    </row>
    <row r="10" spans="2:3" ht="15.75" thickBot="1" x14ac:dyDescent="0.3">
      <c r="B10" s="28" t="s">
        <v>55</v>
      </c>
      <c r="C10" s="19">
        <v>8</v>
      </c>
    </row>
  </sheetData>
  <pageMargins left="0.7" right="0.7" top="0.78740157499999996" bottom="0.78740157499999996"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91D95-BD07-40C6-B700-09264D9630C4}">
  <dimension ref="B2:D21"/>
  <sheetViews>
    <sheetView workbookViewId="0">
      <selection activeCell="C7" sqref="C7:D18"/>
    </sheetView>
  </sheetViews>
  <sheetFormatPr baseColWidth="10" defaultRowHeight="15" x14ac:dyDescent="0.25"/>
  <cols>
    <col min="2" max="2" width="25.140625" customWidth="1"/>
    <col min="3" max="4" width="17.140625" customWidth="1"/>
  </cols>
  <sheetData>
    <row r="2" spans="2:4" ht="15" customHeight="1" x14ac:dyDescent="0.3">
      <c r="B2" s="37" t="s">
        <v>1083</v>
      </c>
      <c r="C2" s="14"/>
      <c r="D2" s="14"/>
    </row>
    <row r="3" spans="2:4" x14ac:dyDescent="0.25">
      <c r="B3" s="14"/>
      <c r="C3" s="14"/>
      <c r="D3" s="14"/>
    </row>
    <row r="4" spans="2:4" x14ac:dyDescent="0.25">
      <c r="B4" s="14"/>
      <c r="C4" s="14"/>
      <c r="D4" s="14"/>
    </row>
    <row r="5" spans="2:4" x14ac:dyDescent="0.25">
      <c r="B5" s="14"/>
      <c r="C5" s="14"/>
      <c r="D5" s="14"/>
    </row>
    <row r="6" spans="2:4" ht="30.75" customHeight="1" thickBot="1" x14ac:dyDescent="0.3">
      <c r="B6" s="20" t="s">
        <v>96</v>
      </c>
      <c r="C6" s="27" t="s">
        <v>1084</v>
      </c>
      <c r="D6" s="22" t="s">
        <v>1085</v>
      </c>
    </row>
    <row r="7" spans="2:4" ht="15.75" thickBot="1" x14ac:dyDescent="0.3">
      <c r="B7" s="23" t="s">
        <v>1086</v>
      </c>
      <c r="C7" s="100">
        <v>3477</v>
      </c>
      <c r="D7" s="40">
        <v>96</v>
      </c>
    </row>
    <row r="8" spans="2:4" ht="15.75" thickBot="1" x14ac:dyDescent="0.3">
      <c r="B8" s="23" t="s">
        <v>1087</v>
      </c>
      <c r="C8" s="100">
        <v>2622</v>
      </c>
      <c r="D8" s="40" t="s">
        <v>1088</v>
      </c>
    </row>
    <row r="9" spans="2:4" ht="15.75" thickBot="1" x14ac:dyDescent="0.3">
      <c r="B9" s="23" t="s">
        <v>1089</v>
      </c>
      <c r="C9" s="100">
        <v>4148</v>
      </c>
      <c r="D9" s="40" t="s">
        <v>1090</v>
      </c>
    </row>
    <row r="10" spans="2:4" ht="15.75" thickBot="1" x14ac:dyDescent="0.3">
      <c r="B10" s="23" t="s">
        <v>1091</v>
      </c>
      <c r="C10" s="100">
        <v>260</v>
      </c>
      <c r="D10" s="40" t="s">
        <v>167</v>
      </c>
    </row>
    <row r="11" spans="2:4" ht="15.75" thickBot="1" x14ac:dyDescent="0.3">
      <c r="B11" s="23" t="s">
        <v>1092</v>
      </c>
      <c r="C11" s="100">
        <v>122</v>
      </c>
      <c r="D11" s="40" t="s">
        <v>167</v>
      </c>
    </row>
    <row r="12" spans="2:4" ht="15.75" thickBot="1" x14ac:dyDescent="0.3">
      <c r="B12" s="23" t="s">
        <v>1093</v>
      </c>
      <c r="C12" s="100">
        <v>254</v>
      </c>
      <c r="D12" s="40" t="s">
        <v>167</v>
      </c>
    </row>
    <row r="13" spans="2:4" ht="15.75" thickBot="1" x14ac:dyDescent="0.3">
      <c r="B13" s="23" t="s">
        <v>1094</v>
      </c>
      <c r="C13" s="100">
        <v>103</v>
      </c>
      <c r="D13" s="40">
        <v>12</v>
      </c>
    </row>
    <row r="14" spans="2:4" ht="15.75" thickBot="1" x14ac:dyDescent="0.3">
      <c r="B14" s="23" t="s">
        <v>1095</v>
      </c>
      <c r="C14" s="100">
        <v>11</v>
      </c>
      <c r="D14" s="40" t="s">
        <v>167</v>
      </c>
    </row>
    <row r="15" spans="2:4" ht="15.75" thickBot="1" x14ac:dyDescent="0.3">
      <c r="B15" s="23" t="s">
        <v>1096</v>
      </c>
      <c r="C15" s="100">
        <v>902</v>
      </c>
      <c r="D15" s="40">
        <v>34</v>
      </c>
    </row>
    <row r="16" spans="2:4" ht="15.75" thickBot="1" x14ac:dyDescent="0.3">
      <c r="B16" s="23" t="s">
        <v>22</v>
      </c>
      <c r="C16" s="100">
        <v>230</v>
      </c>
      <c r="D16" s="40">
        <v>9</v>
      </c>
    </row>
    <row r="17" spans="2:4" ht="15.75" thickBot="1" x14ac:dyDescent="0.3">
      <c r="B17" s="23" t="s">
        <v>24</v>
      </c>
      <c r="C17" s="100">
        <v>141</v>
      </c>
      <c r="D17" s="40" t="s">
        <v>167</v>
      </c>
    </row>
    <row r="18" spans="2:4" ht="15.75" thickBot="1" x14ac:dyDescent="0.3">
      <c r="B18" s="24" t="s">
        <v>9</v>
      </c>
      <c r="C18" s="101">
        <v>12270</v>
      </c>
      <c r="D18" s="102">
        <v>2146</v>
      </c>
    </row>
    <row r="19" spans="2:4" ht="24.75" x14ac:dyDescent="0.25">
      <c r="B19" s="25" t="s">
        <v>1097</v>
      </c>
      <c r="C19" s="25"/>
      <c r="D19" s="25"/>
    </row>
    <row r="20" spans="2:4" ht="48.75" x14ac:dyDescent="0.25">
      <c r="B20" s="32" t="s">
        <v>1098</v>
      </c>
      <c r="C20" s="32"/>
      <c r="D20" s="32"/>
    </row>
    <row r="21" spans="2:4" ht="132.75" x14ac:dyDescent="0.25">
      <c r="B21" s="32" t="s">
        <v>1099</v>
      </c>
      <c r="C21" s="32"/>
      <c r="D21" s="32"/>
    </row>
  </sheetData>
  <pageMargins left="0.7" right="0.7" top="0.78740157499999996" bottom="0.78740157499999996"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0009B-AFD6-4F0D-BAB1-7A1D9940F4B4}">
  <dimension ref="B2:E20"/>
  <sheetViews>
    <sheetView workbookViewId="0">
      <selection activeCell="E11" sqref="E11"/>
    </sheetView>
  </sheetViews>
  <sheetFormatPr baseColWidth="10" defaultRowHeight="15" x14ac:dyDescent="0.25"/>
  <cols>
    <col min="2" max="2" width="25.140625" customWidth="1"/>
    <col min="3" max="5" width="16.42578125" customWidth="1"/>
  </cols>
  <sheetData>
    <row r="2" spans="2:5" ht="15" customHeight="1" x14ac:dyDescent="0.3">
      <c r="B2" s="37" t="s">
        <v>1100</v>
      </c>
      <c r="C2" s="14"/>
      <c r="D2" s="14"/>
      <c r="E2" s="14"/>
    </row>
    <row r="3" spans="2:5" x14ac:dyDescent="0.25">
      <c r="B3" s="14"/>
      <c r="C3" s="14"/>
      <c r="D3" s="14"/>
      <c r="E3" s="14"/>
    </row>
    <row r="4" spans="2:5" x14ac:dyDescent="0.25">
      <c r="B4" s="14"/>
      <c r="C4" s="14"/>
      <c r="D4" s="14"/>
      <c r="E4" s="14"/>
    </row>
    <row r="5" spans="2:5" x14ac:dyDescent="0.25">
      <c r="B5" s="14"/>
      <c r="C5" s="14"/>
      <c r="D5" s="14"/>
      <c r="E5" s="14"/>
    </row>
    <row r="6" spans="2:5" ht="33" customHeight="1" thickBot="1" x14ac:dyDescent="0.3">
      <c r="B6" s="20" t="s">
        <v>96</v>
      </c>
      <c r="C6" s="20" t="s">
        <v>1101</v>
      </c>
      <c r="D6" s="22" t="s">
        <v>1102</v>
      </c>
      <c r="E6" s="22" t="s">
        <v>161</v>
      </c>
    </row>
    <row r="7" spans="2:5" ht="15.75" thickBot="1" x14ac:dyDescent="0.3">
      <c r="B7" s="23" t="s">
        <v>1086</v>
      </c>
      <c r="C7" s="38">
        <v>113926</v>
      </c>
      <c r="D7" s="35">
        <v>110566</v>
      </c>
      <c r="E7" s="30" t="s">
        <v>1103</v>
      </c>
    </row>
    <row r="8" spans="2:5" ht="15.75" thickBot="1" x14ac:dyDescent="0.3">
      <c r="B8" s="23" t="s">
        <v>1087</v>
      </c>
      <c r="C8" s="38">
        <v>10451</v>
      </c>
      <c r="D8" s="35">
        <v>8570</v>
      </c>
      <c r="E8" s="30" t="s">
        <v>1104</v>
      </c>
    </row>
    <row r="9" spans="2:5" ht="15.75" thickBot="1" x14ac:dyDescent="0.3">
      <c r="B9" s="23" t="s">
        <v>1089</v>
      </c>
      <c r="C9" s="38">
        <v>62741</v>
      </c>
      <c r="D9" s="35">
        <v>59905</v>
      </c>
      <c r="E9" s="30" t="s">
        <v>1105</v>
      </c>
    </row>
    <row r="10" spans="2:5" ht="15.75" thickBot="1" x14ac:dyDescent="0.3">
      <c r="B10" s="23" t="s">
        <v>97</v>
      </c>
      <c r="C10" s="53">
        <v>187118</v>
      </c>
      <c r="D10" s="54">
        <v>179041</v>
      </c>
      <c r="E10" s="118" t="s">
        <v>1106</v>
      </c>
    </row>
    <row r="11" spans="2:5" ht="15.75" thickBot="1" x14ac:dyDescent="0.3">
      <c r="B11" s="23" t="s">
        <v>1091</v>
      </c>
      <c r="C11" s="38">
        <v>7209</v>
      </c>
      <c r="D11" s="35">
        <v>6955</v>
      </c>
      <c r="E11" s="30" t="s">
        <v>1107</v>
      </c>
    </row>
    <row r="12" spans="2:5" ht="15.75" thickBot="1" x14ac:dyDescent="0.3">
      <c r="B12" s="23" t="s">
        <v>1092</v>
      </c>
      <c r="C12" s="38">
        <v>2160</v>
      </c>
      <c r="D12" s="35">
        <v>2047</v>
      </c>
      <c r="E12" s="30" t="s">
        <v>1108</v>
      </c>
    </row>
    <row r="13" spans="2:5" ht="15.75" thickBot="1" x14ac:dyDescent="0.3">
      <c r="B13" s="23" t="s">
        <v>1093</v>
      </c>
      <c r="C13" s="38">
        <v>5153</v>
      </c>
      <c r="D13" s="35">
        <v>4910</v>
      </c>
      <c r="E13" s="30" t="s">
        <v>1109</v>
      </c>
    </row>
    <row r="14" spans="2:5" ht="15.75" thickBot="1" x14ac:dyDescent="0.3">
      <c r="B14" s="23" t="s">
        <v>1094</v>
      </c>
      <c r="C14" s="38">
        <v>2548</v>
      </c>
      <c r="D14" s="35">
        <v>2468</v>
      </c>
      <c r="E14" s="30" t="s">
        <v>1110</v>
      </c>
    </row>
    <row r="15" spans="2:5" ht="15.75" thickBot="1" x14ac:dyDescent="0.3">
      <c r="B15" s="23" t="s">
        <v>1095</v>
      </c>
      <c r="C15" s="38">
        <v>449</v>
      </c>
      <c r="D15" s="35">
        <v>439</v>
      </c>
      <c r="E15" s="30" t="s">
        <v>1111</v>
      </c>
    </row>
    <row r="16" spans="2:5" ht="15.75" thickBot="1" x14ac:dyDescent="0.3">
      <c r="B16" s="23" t="s">
        <v>1096</v>
      </c>
      <c r="C16" s="38">
        <v>19870</v>
      </c>
      <c r="D16" s="35">
        <v>19061</v>
      </c>
      <c r="E16" s="30" t="s">
        <v>1112</v>
      </c>
    </row>
    <row r="17" spans="2:5" ht="15.75" thickBot="1" x14ac:dyDescent="0.3">
      <c r="B17" s="23" t="s">
        <v>22</v>
      </c>
      <c r="C17" s="38">
        <v>6171</v>
      </c>
      <c r="D17" s="35">
        <v>5953</v>
      </c>
      <c r="E17" s="30" t="s">
        <v>1107</v>
      </c>
    </row>
    <row r="18" spans="2:5" ht="15.75" thickBot="1" x14ac:dyDescent="0.3">
      <c r="B18" s="23" t="s">
        <v>98</v>
      </c>
      <c r="C18" s="53">
        <v>43770</v>
      </c>
      <c r="D18" s="54">
        <v>41833</v>
      </c>
      <c r="E18" s="118" t="s">
        <v>1113</v>
      </c>
    </row>
    <row r="19" spans="2:5" ht="15.75" thickBot="1" x14ac:dyDescent="0.3">
      <c r="B19" s="23" t="s">
        <v>24</v>
      </c>
      <c r="C19" s="38">
        <v>210</v>
      </c>
      <c r="D19" s="35">
        <v>69</v>
      </c>
      <c r="E19" s="30" t="s">
        <v>1114</v>
      </c>
    </row>
    <row r="20" spans="2:5" ht="15.75" thickBot="1" x14ac:dyDescent="0.3">
      <c r="B20" s="23" t="s">
        <v>99</v>
      </c>
      <c r="C20" s="53">
        <v>230888</v>
      </c>
      <c r="D20" s="54">
        <v>220943</v>
      </c>
      <c r="E20" s="118" t="s">
        <v>1106</v>
      </c>
    </row>
  </sheetData>
  <pageMargins left="0.7" right="0.7" top="0.78740157499999996" bottom="0.78740157499999996" header="0.3" footer="0.3"/>
  <ignoredErrors>
    <ignoredError sqref="E7:E11" numberStoredAsText="1"/>
  </ignoredErrors>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966A8-BFEB-4021-99B1-C4CB692F91F6}">
  <dimension ref="B2:D21"/>
  <sheetViews>
    <sheetView workbookViewId="0">
      <selection activeCell="D15" sqref="D15"/>
    </sheetView>
  </sheetViews>
  <sheetFormatPr baseColWidth="10" defaultRowHeight="15" x14ac:dyDescent="0.25"/>
  <cols>
    <col min="2" max="2" width="25.140625" customWidth="1"/>
    <col min="3" max="4" width="17.140625" customWidth="1"/>
  </cols>
  <sheetData>
    <row r="2" spans="2:4" ht="15" customHeight="1" x14ac:dyDescent="0.3">
      <c r="B2" s="37" t="s">
        <v>1115</v>
      </c>
      <c r="C2" s="14"/>
      <c r="D2" s="14"/>
    </row>
    <row r="3" spans="2:4" x14ac:dyDescent="0.25">
      <c r="B3" s="14"/>
      <c r="C3" s="14"/>
      <c r="D3" s="14"/>
    </row>
    <row r="4" spans="2:4" x14ac:dyDescent="0.25">
      <c r="B4" s="14"/>
      <c r="C4" s="14"/>
      <c r="D4" s="14"/>
    </row>
    <row r="5" spans="2:4" x14ac:dyDescent="0.25">
      <c r="B5" s="14"/>
      <c r="C5" s="14"/>
      <c r="D5" s="14"/>
    </row>
    <row r="6" spans="2:4" ht="24" customHeight="1" thickBot="1" x14ac:dyDescent="0.3">
      <c r="B6" s="20" t="s">
        <v>96</v>
      </c>
      <c r="C6" s="27" t="s">
        <v>1084</v>
      </c>
      <c r="D6" s="22" t="s">
        <v>1116</v>
      </c>
    </row>
    <row r="7" spans="2:4" ht="15.75" thickBot="1" x14ac:dyDescent="0.3">
      <c r="B7" s="23" t="s">
        <v>1086</v>
      </c>
      <c r="C7" s="36">
        <v>3477</v>
      </c>
      <c r="D7" s="79">
        <v>0.28000000000000003</v>
      </c>
    </row>
    <row r="8" spans="2:4" ht="15.75" thickBot="1" x14ac:dyDescent="0.3">
      <c r="B8" s="23" t="s">
        <v>1087</v>
      </c>
      <c r="C8" s="36">
        <v>2622</v>
      </c>
      <c r="D8" s="33">
        <v>0.21</v>
      </c>
    </row>
    <row r="9" spans="2:4" ht="15.75" thickBot="1" x14ac:dyDescent="0.3">
      <c r="B9" s="23" t="s">
        <v>1089</v>
      </c>
      <c r="C9" s="36">
        <v>4148</v>
      </c>
      <c r="D9" s="33">
        <v>0.34</v>
      </c>
    </row>
    <row r="10" spans="2:4" ht="15.75" thickBot="1" x14ac:dyDescent="0.3">
      <c r="B10" s="23" t="s">
        <v>97</v>
      </c>
      <c r="C10" s="72">
        <v>10247</v>
      </c>
      <c r="D10" s="74">
        <v>0.84</v>
      </c>
    </row>
    <row r="11" spans="2:4" ht="15.75" thickBot="1" x14ac:dyDescent="0.3">
      <c r="B11" s="23" t="s">
        <v>1091</v>
      </c>
      <c r="C11" s="36">
        <v>260</v>
      </c>
      <c r="D11" s="33">
        <v>0.02</v>
      </c>
    </row>
    <row r="12" spans="2:4" ht="15.75" thickBot="1" x14ac:dyDescent="0.3">
      <c r="B12" s="23" t="s">
        <v>1092</v>
      </c>
      <c r="C12" s="36">
        <v>122</v>
      </c>
      <c r="D12" s="33">
        <v>0.01</v>
      </c>
    </row>
    <row r="13" spans="2:4" ht="15.75" thickBot="1" x14ac:dyDescent="0.3">
      <c r="B13" s="23" t="s">
        <v>1093</v>
      </c>
      <c r="C13" s="36">
        <v>254</v>
      </c>
      <c r="D13" s="33">
        <v>0.02</v>
      </c>
    </row>
    <row r="14" spans="2:4" ht="15.75" thickBot="1" x14ac:dyDescent="0.3">
      <c r="B14" s="23" t="s">
        <v>1094</v>
      </c>
      <c r="C14" s="36">
        <v>103</v>
      </c>
      <c r="D14" s="33">
        <v>0.01</v>
      </c>
    </row>
    <row r="15" spans="2:4" ht="15.75" thickBot="1" x14ac:dyDescent="0.3">
      <c r="B15" s="23" t="s">
        <v>1095</v>
      </c>
      <c r="C15" s="36">
        <v>11</v>
      </c>
      <c r="D15" s="134" t="s">
        <v>200</v>
      </c>
    </row>
    <row r="16" spans="2:4" ht="15.75" thickBot="1" x14ac:dyDescent="0.3">
      <c r="B16" s="23" t="s">
        <v>1096</v>
      </c>
      <c r="C16" s="36">
        <v>902</v>
      </c>
      <c r="D16" s="33">
        <v>7.0000000000000007E-2</v>
      </c>
    </row>
    <row r="17" spans="2:4" ht="15.75" thickBot="1" x14ac:dyDescent="0.3">
      <c r="B17" s="23" t="s">
        <v>22</v>
      </c>
      <c r="C17" s="36">
        <v>230</v>
      </c>
      <c r="D17" s="33">
        <v>0.02</v>
      </c>
    </row>
    <row r="18" spans="2:4" ht="15.75" thickBot="1" x14ac:dyDescent="0.3">
      <c r="B18" s="23" t="s">
        <v>98</v>
      </c>
      <c r="C18" s="72">
        <v>1882</v>
      </c>
      <c r="D18" s="74">
        <v>0.15</v>
      </c>
    </row>
    <row r="19" spans="2:4" ht="15.75" thickBot="1" x14ac:dyDescent="0.3">
      <c r="B19" s="23" t="s">
        <v>24</v>
      </c>
      <c r="C19" s="36">
        <v>141</v>
      </c>
      <c r="D19" s="33">
        <v>0.01</v>
      </c>
    </row>
    <row r="20" spans="2:4" ht="15.75" thickBot="1" x14ac:dyDescent="0.3">
      <c r="B20" s="24" t="s">
        <v>9</v>
      </c>
      <c r="C20" s="73">
        <v>12270</v>
      </c>
      <c r="D20" s="75">
        <v>1</v>
      </c>
    </row>
    <row r="21" spans="2:4" ht="120.75" x14ac:dyDescent="0.25">
      <c r="B21" s="25" t="s">
        <v>1117</v>
      </c>
      <c r="C21" s="25"/>
      <c r="D21" s="25"/>
    </row>
  </sheetData>
  <pageMargins left="0.7" right="0.7" top="0.78740157499999996" bottom="0.78740157499999996"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A0CCA-2D47-465A-80B2-87C62A1609B9}">
  <dimension ref="B2:D17"/>
  <sheetViews>
    <sheetView workbookViewId="0"/>
  </sheetViews>
  <sheetFormatPr baseColWidth="10" defaultRowHeight="15" x14ac:dyDescent="0.25"/>
  <cols>
    <col min="2" max="2" width="25.140625" customWidth="1"/>
    <col min="3" max="4" width="17.140625" customWidth="1"/>
  </cols>
  <sheetData>
    <row r="2" spans="2:4" ht="15" customHeight="1" x14ac:dyDescent="0.3">
      <c r="B2" s="37" t="s">
        <v>1118</v>
      </c>
      <c r="C2" s="14"/>
      <c r="D2" s="14"/>
    </row>
    <row r="3" spans="2:4" x14ac:dyDescent="0.25">
      <c r="B3" s="14"/>
      <c r="C3" s="14"/>
      <c r="D3" s="14"/>
    </row>
    <row r="4" spans="2:4" x14ac:dyDescent="0.25">
      <c r="B4" s="14"/>
      <c r="C4" s="14"/>
      <c r="D4" s="14"/>
    </row>
    <row r="5" spans="2:4" x14ac:dyDescent="0.25">
      <c r="B5" s="14"/>
      <c r="C5" s="14"/>
      <c r="D5" s="14"/>
    </row>
    <row r="6" spans="2:4" ht="24" customHeight="1" thickBot="1" x14ac:dyDescent="0.3">
      <c r="B6" s="20" t="s">
        <v>96</v>
      </c>
      <c r="C6" s="27" t="s">
        <v>100</v>
      </c>
      <c r="D6" s="22" t="s">
        <v>101</v>
      </c>
    </row>
    <row r="7" spans="2:4" ht="15.75" thickBot="1" x14ac:dyDescent="0.3">
      <c r="B7" s="23" t="s">
        <v>1086</v>
      </c>
      <c r="C7" s="34">
        <v>0.48</v>
      </c>
      <c r="D7" s="33">
        <v>0.52</v>
      </c>
    </row>
    <row r="8" spans="2:4" ht="15.75" thickBot="1" x14ac:dyDescent="0.3">
      <c r="B8" s="23" t="s">
        <v>1087</v>
      </c>
      <c r="C8" s="34">
        <v>0.15</v>
      </c>
      <c r="D8" s="33">
        <v>0.85</v>
      </c>
    </row>
    <row r="9" spans="2:4" ht="15.75" thickBot="1" x14ac:dyDescent="0.3">
      <c r="B9" s="23" t="s">
        <v>1089</v>
      </c>
      <c r="C9" s="34">
        <v>0.1</v>
      </c>
      <c r="D9" s="33">
        <v>0.9</v>
      </c>
    </row>
    <row r="10" spans="2:4" ht="15.75" thickBot="1" x14ac:dyDescent="0.3">
      <c r="B10" s="23" t="s">
        <v>1091</v>
      </c>
      <c r="C10" s="34">
        <v>0.92</v>
      </c>
      <c r="D10" s="33">
        <v>0.08</v>
      </c>
    </row>
    <row r="11" spans="2:4" ht="15.75" thickBot="1" x14ac:dyDescent="0.3">
      <c r="B11" s="23" t="s">
        <v>1092</v>
      </c>
      <c r="C11" s="34">
        <v>0.89</v>
      </c>
      <c r="D11" s="33">
        <v>0.11</v>
      </c>
    </row>
    <row r="12" spans="2:4" ht="15.75" thickBot="1" x14ac:dyDescent="0.3">
      <c r="B12" s="23" t="s">
        <v>1093</v>
      </c>
      <c r="C12" s="34">
        <v>0.85</v>
      </c>
      <c r="D12" s="33">
        <v>0.15</v>
      </c>
    </row>
    <row r="13" spans="2:4" ht="15.75" thickBot="1" x14ac:dyDescent="0.3">
      <c r="B13" s="23" t="s">
        <v>1094</v>
      </c>
      <c r="C13" s="34">
        <v>0.83</v>
      </c>
      <c r="D13" s="33">
        <v>0.17</v>
      </c>
    </row>
    <row r="14" spans="2:4" ht="15.75" thickBot="1" x14ac:dyDescent="0.3">
      <c r="B14" s="23" t="s">
        <v>1095</v>
      </c>
      <c r="C14" s="34">
        <v>0.91</v>
      </c>
      <c r="D14" s="33">
        <v>0.09</v>
      </c>
    </row>
    <row r="15" spans="2:4" ht="15.75" thickBot="1" x14ac:dyDescent="0.3">
      <c r="B15" s="23" t="s">
        <v>1096</v>
      </c>
      <c r="C15" s="34">
        <v>0.73</v>
      </c>
      <c r="D15" s="33">
        <v>0.27</v>
      </c>
    </row>
    <row r="16" spans="2:4" ht="15.75" thickBot="1" x14ac:dyDescent="0.3">
      <c r="B16" s="23" t="s">
        <v>22</v>
      </c>
      <c r="C16" s="34">
        <v>0.89</v>
      </c>
      <c r="D16" s="33">
        <v>0.11</v>
      </c>
    </row>
    <row r="17" spans="2:4" ht="15.75" thickBot="1" x14ac:dyDescent="0.3">
      <c r="B17" s="23" t="s">
        <v>24</v>
      </c>
      <c r="C17" s="34">
        <v>0.28000000000000003</v>
      </c>
      <c r="D17" s="33">
        <v>0.72</v>
      </c>
    </row>
  </sheetData>
  <pageMargins left="0.7" right="0.7" top="0.78740157499999996" bottom="0.78740157499999996" header="0.3" footer="0.3"/>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49CE1-5AE5-41BA-B6FE-23217A91BCA0}">
  <dimension ref="B2:C19"/>
  <sheetViews>
    <sheetView workbookViewId="0">
      <selection activeCell="E22" sqref="E22"/>
    </sheetView>
  </sheetViews>
  <sheetFormatPr baseColWidth="10" defaultRowHeight="15" x14ac:dyDescent="0.25"/>
  <cols>
    <col min="2" max="2" width="27.5703125" customWidth="1"/>
    <col min="3" max="3" width="17.140625" customWidth="1"/>
  </cols>
  <sheetData>
    <row r="2" spans="2:3" ht="15" customHeight="1" x14ac:dyDescent="0.3">
      <c r="B2" s="37" t="s">
        <v>1119</v>
      </c>
      <c r="C2" s="14"/>
    </row>
    <row r="3" spans="2:3" x14ac:dyDescent="0.25">
      <c r="B3" s="14"/>
      <c r="C3" s="14"/>
    </row>
    <row r="4" spans="2:3" x14ac:dyDescent="0.25">
      <c r="B4" s="14"/>
      <c r="C4" s="14"/>
    </row>
    <row r="5" spans="2:3" x14ac:dyDescent="0.25">
      <c r="B5" s="14"/>
      <c r="C5" s="14"/>
    </row>
    <row r="6" spans="2:3" ht="33" customHeight="1" thickBot="1" x14ac:dyDescent="0.3">
      <c r="B6" s="27" t="s">
        <v>96</v>
      </c>
      <c r="C6" s="22" t="s">
        <v>1120</v>
      </c>
    </row>
    <row r="7" spans="2:3" ht="15.75" thickBot="1" x14ac:dyDescent="0.3">
      <c r="B7" s="28" t="s">
        <v>1086</v>
      </c>
      <c r="C7" s="35">
        <v>3322</v>
      </c>
    </row>
    <row r="8" spans="2:3" ht="15.75" thickBot="1" x14ac:dyDescent="0.3">
      <c r="B8" s="28" t="s">
        <v>1087</v>
      </c>
      <c r="C8" s="19">
        <v>961</v>
      </c>
    </row>
    <row r="9" spans="2:3" ht="15.75" thickBot="1" x14ac:dyDescent="0.3">
      <c r="B9" s="28" t="s">
        <v>1089</v>
      </c>
      <c r="C9" s="35">
        <v>2237</v>
      </c>
    </row>
    <row r="10" spans="2:3" ht="15.75" thickBot="1" x14ac:dyDescent="0.3">
      <c r="B10" s="28" t="s">
        <v>97</v>
      </c>
      <c r="C10" s="54">
        <v>6520</v>
      </c>
    </row>
    <row r="11" spans="2:3" ht="15.75" thickBot="1" x14ac:dyDescent="0.3">
      <c r="B11" s="28" t="s">
        <v>1091</v>
      </c>
      <c r="C11" s="19">
        <v>258</v>
      </c>
    </row>
    <row r="12" spans="2:3" ht="15.75" thickBot="1" x14ac:dyDescent="0.3">
      <c r="B12" s="28" t="s">
        <v>1092</v>
      </c>
      <c r="C12" s="19">
        <v>99</v>
      </c>
    </row>
    <row r="13" spans="2:3" ht="15.75" thickBot="1" x14ac:dyDescent="0.3">
      <c r="B13" s="28" t="s">
        <v>1093</v>
      </c>
      <c r="C13" s="19">
        <v>243</v>
      </c>
    </row>
    <row r="14" spans="2:3" ht="15.75" thickBot="1" x14ac:dyDescent="0.3">
      <c r="B14" s="28" t="s">
        <v>1094</v>
      </c>
      <c r="C14" s="19">
        <v>138</v>
      </c>
    </row>
    <row r="15" spans="2:3" ht="15.75" thickBot="1" x14ac:dyDescent="0.3">
      <c r="B15" s="28" t="s">
        <v>1095</v>
      </c>
      <c r="C15" s="19">
        <v>17</v>
      </c>
    </row>
    <row r="16" spans="2:3" ht="15.75" thickBot="1" x14ac:dyDescent="0.3">
      <c r="B16" s="28" t="s">
        <v>1096</v>
      </c>
      <c r="C16" s="35">
        <v>1356</v>
      </c>
    </row>
    <row r="17" spans="2:3" ht="15.75" thickBot="1" x14ac:dyDescent="0.3">
      <c r="B17" s="28" t="s">
        <v>22</v>
      </c>
      <c r="C17" s="19">
        <v>240</v>
      </c>
    </row>
    <row r="18" spans="2:3" ht="15.75" thickBot="1" x14ac:dyDescent="0.3">
      <c r="B18" s="28" t="s">
        <v>98</v>
      </c>
      <c r="C18" s="54">
        <v>2351</v>
      </c>
    </row>
    <row r="19" spans="2:3" ht="15.75" thickBot="1" x14ac:dyDescent="0.3">
      <c r="B19" s="28" t="s">
        <v>9</v>
      </c>
      <c r="C19" s="54">
        <v>8871</v>
      </c>
    </row>
  </sheetData>
  <pageMargins left="0.7" right="0.7" top="0.78740157499999996" bottom="0.78740157499999996"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603BA-935D-4555-B43C-EC77FBFD80D4}">
  <dimension ref="B2:D8"/>
  <sheetViews>
    <sheetView workbookViewId="0">
      <selection activeCell="C8" sqref="C8"/>
    </sheetView>
  </sheetViews>
  <sheetFormatPr baseColWidth="10" defaultRowHeight="15" x14ac:dyDescent="0.25"/>
  <cols>
    <col min="2" max="2" width="25.140625" customWidth="1"/>
    <col min="3" max="4" width="17.140625" customWidth="1"/>
  </cols>
  <sheetData>
    <row r="2" spans="2:4" ht="15" customHeight="1" x14ac:dyDescent="0.3">
      <c r="B2" s="37" t="s">
        <v>1121</v>
      </c>
      <c r="C2" s="14"/>
      <c r="D2" s="14"/>
    </row>
    <row r="3" spans="2:4" x14ac:dyDescent="0.25">
      <c r="B3" s="14"/>
      <c r="C3" s="14"/>
      <c r="D3" s="14"/>
    </row>
    <row r="4" spans="2:4" x14ac:dyDescent="0.25">
      <c r="B4" s="14"/>
      <c r="C4" s="14"/>
      <c r="D4" s="14"/>
    </row>
    <row r="5" spans="2:4" x14ac:dyDescent="0.25">
      <c r="B5" s="14"/>
      <c r="C5" s="14"/>
      <c r="D5" s="14"/>
    </row>
    <row r="6" spans="2:4" ht="24" customHeight="1" thickBot="1" x14ac:dyDescent="0.3">
      <c r="B6" s="20" t="s">
        <v>1122</v>
      </c>
      <c r="C6" s="27" t="s">
        <v>156</v>
      </c>
      <c r="D6" s="22" t="s">
        <v>136</v>
      </c>
    </row>
    <row r="7" spans="2:4" ht="15.75" thickBot="1" x14ac:dyDescent="0.3">
      <c r="B7" s="23" t="s">
        <v>153</v>
      </c>
      <c r="C7" s="36">
        <v>4717</v>
      </c>
      <c r="D7" s="33">
        <v>0.53</v>
      </c>
    </row>
    <row r="8" spans="2:4" ht="15.75" thickBot="1" x14ac:dyDescent="0.3">
      <c r="B8" s="23" t="s">
        <v>154</v>
      </c>
      <c r="C8" s="36">
        <v>4154</v>
      </c>
      <c r="D8" s="33">
        <v>0.47</v>
      </c>
    </row>
  </sheetData>
  <pageMargins left="0.7" right="0.7" top="0.78740157499999996" bottom="0.78740157499999996"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0A7ED-923E-4104-A18F-B535BE2B9B5F}">
  <dimension ref="B2:C9"/>
  <sheetViews>
    <sheetView workbookViewId="0">
      <selection activeCell="C17" sqref="C17"/>
    </sheetView>
  </sheetViews>
  <sheetFormatPr baseColWidth="10" defaultRowHeight="15" x14ac:dyDescent="0.25"/>
  <cols>
    <col min="2" max="2" width="27.5703125" customWidth="1"/>
    <col min="3" max="3" width="24.42578125" customWidth="1"/>
  </cols>
  <sheetData>
    <row r="2" spans="2:3" ht="15" customHeight="1" x14ac:dyDescent="0.3">
      <c r="B2" s="37" t="s">
        <v>1123</v>
      </c>
      <c r="C2" s="14"/>
    </row>
    <row r="3" spans="2:3" x14ac:dyDescent="0.25">
      <c r="B3" s="14"/>
      <c r="C3" s="14"/>
    </row>
    <row r="4" spans="2:3" x14ac:dyDescent="0.25">
      <c r="B4" s="14"/>
      <c r="C4" s="14"/>
    </row>
    <row r="5" spans="2:3" x14ac:dyDescent="0.25">
      <c r="B5" s="14"/>
      <c r="C5" s="14"/>
    </row>
    <row r="6" spans="2:3" ht="74.25" customHeight="1" thickBot="1" x14ac:dyDescent="0.3">
      <c r="B6" s="27" t="s">
        <v>155</v>
      </c>
      <c r="C6" s="22" t="s">
        <v>1124</v>
      </c>
    </row>
    <row r="7" spans="2:3" ht="29.25" thickBot="1" x14ac:dyDescent="0.3">
      <c r="B7" s="28" t="s">
        <v>157</v>
      </c>
      <c r="C7" s="35">
        <v>4325</v>
      </c>
    </row>
    <row r="8" spans="2:3" ht="29.25" thickBot="1" x14ac:dyDescent="0.3">
      <c r="B8" s="28" t="s">
        <v>158</v>
      </c>
      <c r="C8" s="35">
        <v>2957</v>
      </c>
    </row>
    <row r="9" spans="2:3" ht="15.75" thickBot="1" x14ac:dyDescent="0.3">
      <c r="B9" s="28" t="s">
        <v>159</v>
      </c>
      <c r="C9" s="35">
        <v>7282</v>
      </c>
    </row>
  </sheetData>
  <pageMargins left="0.7" right="0.7" top="0.78740157499999996" bottom="0.78740157499999996" header="0.3" footer="0.3"/>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71B7F-E0A7-4991-86E0-29BEAC87FCF8}">
  <dimension ref="B2:C19"/>
  <sheetViews>
    <sheetView workbookViewId="0">
      <selection activeCell="C19" sqref="C19"/>
    </sheetView>
  </sheetViews>
  <sheetFormatPr baseColWidth="10" defaultRowHeight="15" x14ac:dyDescent="0.25"/>
  <cols>
    <col min="2" max="2" width="27.5703125" customWidth="1"/>
    <col min="3" max="3" width="17.140625" customWidth="1"/>
  </cols>
  <sheetData>
    <row r="2" spans="2:3" ht="15" customHeight="1" x14ac:dyDescent="0.3">
      <c r="B2" s="37" t="s">
        <v>1125</v>
      </c>
      <c r="C2" s="14"/>
    </row>
    <row r="3" spans="2:3" x14ac:dyDescent="0.25">
      <c r="B3" s="14"/>
      <c r="C3" s="14"/>
    </row>
    <row r="4" spans="2:3" x14ac:dyDescent="0.25">
      <c r="B4" s="14"/>
      <c r="C4" s="14"/>
    </row>
    <row r="5" spans="2:3" x14ac:dyDescent="0.25">
      <c r="B5" s="14"/>
      <c r="C5" s="14"/>
    </row>
    <row r="6" spans="2:3" ht="53.25" customHeight="1" thickBot="1" x14ac:dyDescent="0.3">
      <c r="B6" s="27" t="s">
        <v>96</v>
      </c>
      <c r="C6" s="22" t="s">
        <v>201</v>
      </c>
    </row>
    <row r="7" spans="2:3" ht="15.75" thickBot="1" x14ac:dyDescent="0.3">
      <c r="B7" s="28" t="s">
        <v>1086</v>
      </c>
      <c r="C7" s="35">
        <v>3798</v>
      </c>
    </row>
    <row r="8" spans="2:3" ht="15.75" thickBot="1" x14ac:dyDescent="0.3">
      <c r="B8" s="28" t="s">
        <v>1087</v>
      </c>
      <c r="C8" s="35">
        <v>47</v>
      </c>
    </row>
    <row r="9" spans="2:3" ht="15.75" thickBot="1" x14ac:dyDescent="0.3">
      <c r="B9" s="28" t="s">
        <v>1089</v>
      </c>
      <c r="C9" s="35">
        <v>3717</v>
      </c>
    </row>
    <row r="10" spans="2:3" ht="15.75" thickBot="1" x14ac:dyDescent="0.3">
      <c r="B10" s="28" t="s">
        <v>97</v>
      </c>
      <c r="C10" s="54">
        <v>7562</v>
      </c>
    </row>
    <row r="11" spans="2:3" ht="15.75" thickBot="1" x14ac:dyDescent="0.3">
      <c r="B11" s="28" t="s">
        <v>1091</v>
      </c>
      <c r="C11" s="35">
        <v>271</v>
      </c>
    </row>
    <row r="12" spans="2:3" ht="15.75" thickBot="1" x14ac:dyDescent="0.3">
      <c r="B12" s="28" t="s">
        <v>1092</v>
      </c>
      <c r="C12" s="35">
        <v>63</v>
      </c>
    </row>
    <row r="13" spans="2:3" ht="15.75" thickBot="1" x14ac:dyDescent="0.3">
      <c r="B13" s="28" t="s">
        <v>1093</v>
      </c>
      <c r="C13" s="35">
        <v>102</v>
      </c>
    </row>
    <row r="14" spans="2:3" ht="15.75" thickBot="1" x14ac:dyDescent="0.3">
      <c r="B14" s="28" t="s">
        <v>1094</v>
      </c>
      <c r="C14" s="35">
        <v>69</v>
      </c>
    </row>
    <row r="15" spans="2:3" ht="15.75" thickBot="1" x14ac:dyDescent="0.3">
      <c r="B15" s="28" t="s">
        <v>1095</v>
      </c>
      <c r="C15" s="35">
        <v>7</v>
      </c>
    </row>
    <row r="16" spans="2:3" ht="15.75" thickBot="1" x14ac:dyDescent="0.3">
      <c r="B16" s="28" t="s">
        <v>1096</v>
      </c>
      <c r="C16" s="35">
        <v>390</v>
      </c>
    </row>
    <row r="17" spans="2:3" ht="15.75" thickBot="1" x14ac:dyDescent="0.3">
      <c r="B17" s="28" t="s">
        <v>22</v>
      </c>
      <c r="C17" s="35">
        <v>232</v>
      </c>
    </row>
    <row r="18" spans="2:3" ht="15.75" thickBot="1" x14ac:dyDescent="0.3">
      <c r="B18" s="28" t="s">
        <v>98</v>
      </c>
      <c r="C18" s="54">
        <v>1134</v>
      </c>
    </row>
    <row r="19" spans="2:3" ht="15.75" thickBot="1" x14ac:dyDescent="0.3">
      <c r="B19" s="28" t="s">
        <v>9</v>
      </c>
      <c r="C19" s="54">
        <v>8696</v>
      </c>
    </row>
  </sheetData>
  <pageMargins left="0.7" right="0.7" top="0.78740157499999996" bottom="0.78740157499999996"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848B1-4B75-4EE3-A68C-2DEFCCE96EC6}">
  <dimension ref="B2:M17"/>
  <sheetViews>
    <sheetView workbookViewId="0">
      <selection activeCell="C7" sqref="C7:E16"/>
    </sheetView>
  </sheetViews>
  <sheetFormatPr baseColWidth="10" defaultRowHeight="15" x14ac:dyDescent="0.25"/>
  <cols>
    <col min="2" max="2" width="25.140625" customWidth="1"/>
    <col min="3" max="5" width="16.42578125" customWidth="1"/>
  </cols>
  <sheetData>
    <row r="2" spans="2:13" ht="15" customHeight="1" x14ac:dyDescent="0.3">
      <c r="B2" s="37" t="s">
        <v>231</v>
      </c>
      <c r="C2" s="47"/>
      <c r="D2" s="47"/>
      <c r="E2" s="47"/>
      <c r="F2" s="10"/>
      <c r="G2" s="10"/>
      <c r="H2" s="3"/>
      <c r="I2" s="3"/>
      <c r="J2" s="3"/>
      <c r="K2" s="3"/>
      <c r="L2" s="3"/>
      <c r="M2" s="3"/>
    </row>
    <row r="3" spans="2:13" x14ac:dyDescent="0.25">
      <c r="B3" s="47"/>
      <c r="C3" s="47"/>
      <c r="D3" s="47"/>
      <c r="E3" s="47"/>
      <c r="F3" s="10"/>
      <c r="G3" s="10"/>
      <c r="H3" s="3"/>
      <c r="I3" s="3"/>
      <c r="J3" s="3"/>
      <c r="K3" s="3"/>
      <c r="L3" s="3"/>
      <c r="M3" s="3"/>
    </row>
    <row r="4" spans="2:13" ht="16.5" x14ac:dyDescent="0.3">
      <c r="B4" s="16"/>
      <c r="C4" s="16"/>
      <c r="D4" s="16"/>
      <c r="E4" s="16"/>
      <c r="G4" s="3"/>
      <c r="H4" s="3"/>
      <c r="I4" s="3"/>
    </row>
    <row r="5" spans="2:13" ht="16.5" x14ac:dyDescent="0.3">
      <c r="B5" s="16"/>
      <c r="C5" s="16"/>
      <c r="D5" s="16"/>
      <c r="E5" s="16"/>
      <c r="G5" s="3"/>
      <c r="H5" s="3"/>
      <c r="I5" s="3"/>
    </row>
    <row r="6" spans="2:13" ht="24" customHeight="1" thickBot="1" x14ac:dyDescent="0.3">
      <c r="B6" s="20" t="s">
        <v>30</v>
      </c>
      <c r="C6" s="20" t="s">
        <v>27</v>
      </c>
      <c r="D6" s="22" t="s">
        <v>28</v>
      </c>
      <c r="E6" s="22" t="s">
        <v>29</v>
      </c>
      <c r="F6" s="3"/>
    </row>
    <row r="7" spans="2:13" ht="15.75" thickBot="1" x14ac:dyDescent="0.3">
      <c r="B7" s="23" t="s">
        <v>171</v>
      </c>
      <c r="C7" s="48" t="s">
        <v>232</v>
      </c>
      <c r="D7" s="30" t="s">
        <v>233</v>
      </c>
      <c r="E7" s="30" t="s">
        <v>234</v>
      </c>
      <c r="F7" s="3"/>
    </row>
    <row r="8" spans="2:13" ht="15.75" thickBot="1" x14ac:dyDescent="0.3">
      <c r="B8" s="23" t="s">
        <v>172</v>
      </c>
      <c r="C8" s="48" t="s">
        <v>235</v>
      </c>
      <c r="D8" s="30" t="s">
        <v>236</v>
      </c>
      <c r="E8" s="30" t="s">
        <v>237</v>
      </c>
    </row>
    <row r="9" spans="2:13" ht="15.75" thickBot="1" x14ac:dyDescent="0.3">
      <c r="B9" s="23" t="s">
        <v>173</v>
      </c>
      <c r="C9" s="48" t="s">
        <v>238</v>
      </c>
      <c r="D9" s="30" t="s">
        <v>239</v>
      </c>
      <c r="E9" s="30" t="s">
        <v>240</v>
      </c>
    </row>
    <row r="10" spans="2:13" ht="15.75" thickBot="1" x14ac:dyDescent="0.3">
      <c r="B10" s="23" t="s">
        <v>174</v>
      </c>
      <c r="C10" s="48" t="s">
        <v>241</v>
      </c>
      <c r="D10" s="30" t="s">
        <v>242</v>
      </c>
      <c r="E10" s="30" t="s">
        <v>243</v>
      </c>
    </row>
    <row r="11" spans="2:13" ht="15.75" thickBot="1" x14ac:dyDescent="0.3">
      <c r="B11" s="23" t="s">
        <v>175</v>
      </c>
      <c r="C11" s="48" t="s">
        <v>244</v>
      </c>
      <c r="D11" s="30" t="s">
        <v>245</v>
      </c>
      <c r="E11" s="30" t="s">
        <v>246</v>
      </c>
    </row>
    <row r="12" spans="2:13" ht="15.75" thickBot="1" x14ac:dyDescent="0.3">
      <c r="B12" s="23" t="s">
        <v>176</v>
      </c>
      <c r="C12" s="48" t="s">
        <v>247</v>
      </c>
      <c r="D12" s="30" t="s">
        <v>248</v>
      </c>
      <c r="E12" s="30" t="s">
        <v>249</v>
      </c>
    </row>
    <row r="13" spans="2:13" ht="15.75" thickBot="1" x14ac:dyDescent="0.3">
      <c r="B13" s="23" t="s">
        <v>177</v>
      </c>
      <c r="C13" s="48" t="s">
        <v>250</v>
      </c>
      <c r="D13" s="30" t="s">
        <v>251</v>
      </c>
      <c r="E13" s="30" t="s">
        <v>252</v>
      </c>
    </row>
    <row r="14" spans="2:13" ht="15.75" thickBot="1" x14ac:dyDescent="0.3">
      <c r="B14" s="23" t="s">
        <v>178</v>
      </c>
      <c r="C14" s="48" t="s">
        <v>253</v>
      </c>
      <c r="D14" s="30" t="s">
        <v>254</v>
      </c>
      <c r="E14" s="30" t="s">
        <v>255</v>
      </c>
    </row>
    <row r="15" spans="2:13" ht="15.75" thickBot="1" x14ac:dyDescent="0.3">
      <c r="B15" s="23" t="s">
        <v>179</v>
      </c>
      <c r="C15" s="48" t="s">
        <v>256</v>
      </c>
      <c r="D15" s="30" t="s">
        <v>257</v>
      </c>
      <c r="E15" s="30" t="s">
        <v>258</v>
      </c>
    </row>
    <row r="16" spans="2:13" ht="15.75" thickBot="1" x14ac:dyDescent="0.3">
      <c r="B16" s="23" t="s">
        <v>180</v>
      </c>
      <c r="C16" s="48" t="s">
        <v>259</v>
      </c>
      <c r="D16" s="30" t="s">
        <v>260</v>
      </c>
      <c r="E16" s="30" t="s">
        <v>261</v>
      </c>
    </row>
    <row r="17" spans="2:2" x14ac:dyDescent="0.25">
      <c r="B17" s="6"/>
    </row>
  </sheetData>
  <pageMargins left="0.7" right="0.7" top="0.78740157499999996" bottom="0.78740157499999996" header="0.3" footer="0.3"/>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4F406-5ADB-4598-8DF8-0A26FBDB3847}">
  <dimension ref="B2:C9"/>
  <sheetViews>
    <sheetView workbookViewId="0">
      <selection activeCell="C9" sqref="C9"/>
    </sheetView>
  </sheetViews>
  <sheetFormatPr baseColWidth="10" defaultRowHeight="15" x14ac:dyDescent="0.25"/>
  <cols>
    <col min="2" max="2" width="27.5703125" customWidth="1"/>
    <col min="3" max="3" width="17.140625" customWidth="1"/>
  </cols>
  <sheetData>
    <row r="2" spans="2:3" ht="15" customHeight="1" x14ac:dyDescent="0.3">
      <c r="B2" s="37" t="s">
        <v>1126</v>
      </c>
      <c r="C2" s="14"/>
    </row>
    <row r="3" spans="2:3" x14ac:dyDescent="0.25">
      <c r="B3" s="14"/>
      <c r="C3" s="14"/>
    </row>
    <row r="4" spans="2:3" x14ac:dyDescent="0.25">
      <c r="B4" s="14"/>
      <c r="C4" s="14"/>
    </row>
    <row r="5" spans="2:3" x14ac:dyDescent="0.25">
      <c r="B5" s="14"/>
      <c r="C5" s="14"/>
    </row>
    <row r="6" spans="2:3" ht="24" customHeight="1" thickBot="1" x14ac:dyDescent="0.3">
      <c r="B6" s="27" t="s">
        <v>155</v>
      </c>
      <c r="C6" s="22" t="s">
        <v>156</v>
      </c>
    </row>
    <row r="7" spans="2:3" ht="29.25" thickBot="1" x14ac:dyDescent="0.3">
      <c r="B7" s="28" t="s">
        <v>157</v>
      </c>
      <c r="C7" s="35">
        <v>15110</v>
      </c>
    </row>
    <row r="8" spans="2:3" ht="29.25" thickBot="1" x14ac:dyDescent="0.3">
      <c r="B8" s="28" t="s">
        <v>158</v>
      </c>
      <c r="C8" s="35">
        <v>18115</v>
      </c>
    </row>
    <row r="9" spans="2:3" ht="15.75" thickBot="1" x14ac:dyDescent="0.3">
      <c r="B9" s="28" t="s">
        <v>159</v>
      </c>
      <c r="C9" s="35">
        <v>33225</v>
      </c>
    </row>
  </sheetData>
  <pageMargins left="0.7" right="0.7" top="0.78740157499999996" bottom="0.78740157499999996" header="0.3" footer="0.3"/>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7C20A-F250-4C97-B77B-8B1D74EFAE73}">
  <dimension ref="B2:E14"/>
  <sheetViews>
    <sheetView workbookViewId="0">
      <selection activeCell="C7" sqref="C7:E13"/>
    </sheetView>
  </sheetViews>
  <sheetFormatPr baseColWidth="10" defaultRowHeight="15" x14ac:dyDescent="0.25"/>
  <cols>
    <col min="2" max="2" width="25.140625" customWidth="1"/>
    <col min="3" max="5" width="16.42578125" customWidth="1"/>
  </cols>
  <sheetData>
    <row r="2" spans="2:5" ht="15" customHeight="1" x14ac:dyDescent="0.3">
      <c r="B2" s="37" t="s">
        <v>1127</v>
      </c>
      <c r="C2" s="14"/>
      <c r="D2" s="14"/>
      <c r="E2" s="14"/>
    </row>
    <row r="3" spans="2:5" x14ac:dyDescent="0.25">
      <c r="B3" s="14"/>
      <c r="C3" s="14"/>
      <c r="D3" s="14"/>
      <c r="E3" s="14"/>
    </row>
    <row r="4" spans="2:5" x14ac:dyDescent="0.25">
      <c r="B4" s="14"/>
      <c r="C4" s="14"/>
      <c r="D4" s="14"/>
      <c r="E4" s="14"/>
    </row>
    <row r="5" spans="2:5" x14ac:dyDescent="0.25">
      <c r="B5" s="14"/>
      <c r="C5" s="14"/>
      <c r="D5" s="14"/>
      <c r="E5" s="14"/>
    </row>
    <row r="6" spans="2:5" ht="24" customHeight="1" thickBot="1" x14ac:dyDescent="0.3">
      <c r="B6" s="20" t="s">
        <v>30</v>
      </c>
      <c r="C6" s="20" t="s">
        <v>27</v>
      </c>
      <c r="D6" s="22" t="s">
        <v>28</v>
      </c>
      <c r="E6" s="22" t="s">
        <v>29</v>
      </c>
    </row>
    <row r="7" spans="2:5" ht="15.75" thickBot="1" x14ac:dyDescent="0.3">
      <c r="B7" s="23" t="s">
        <v>1128</v>
      </c>
      <c r="C7" s="48" t="s">
        <v>1129</v>
      </c>
      <c r="D7" s="30" t="s">
        <v>1130</v>
      </c>
      <c r="E7" s="30" t="s">
        <v>1131</v>
      </c>
    </row>
    <row r="8" spans="2:5" ht="15.75" thickBot="1" x14ac:dyDescent="0.3">
      <c r="B8" s="23" t="s">
        <v>122</v>
      </c>
      <c r="C8" s="48" t="s">
        <v>1132</v>
      </c>
      <c r="D8" s="30" t="s">
        <v>1133</v>
      </c>
      <c r="E8" s="30" t="s">
        <v>1134</v>
      </c>
    </row>
    <row r="9" spans="2:5" ht="15.75" thickBot="1" x14ac:dyDescent="0.3">
      <c r="B9" s="23" t="s">
        <v>123</v>
      </c>
      <c r="C9" s="48" t="s">
        <v>1135</v>
      </c>
      <c r="D9" s="30" t="s">
        <v>1136</v>
      </c>
      <c r="E9" s="30" t="s">
        <v>1137</v>
      </c>
    </row>
    <row r="10" spans="2:5" ht="15.75" thickBot="1" x14ac:dyDescent="0.3">
      <c r="B10" s="23" t="s">
        <v>124</v>
      </c>
      <c r="C10" s="48" t="s">
        <v>1138</v>
      </c>
      <c r="D10" s="30" t="s">
        <v>1139</v>
      </c>
      <c r="E10" s="30" t="s">
        <v>1140</v>
      </c>
    </row>
    <row r="11" spans="2:5" ht="15.75" thickBot="1" x14ac:dyDescent="0.3">
      <c r="B11" s="23" t="s">
        <v>125</v>
      </c>
      <c r="C11" s="48" t="s">
        <v>1141</v>
      </c>
      <c r="D11" s="30" t="s">
        <v>1142</v>
      </c>
      <c r="E11" s="30" t="s">
        <v>1143</v>
      </c>
    </row>
    <row r="12" spans="2:5" ht="15.75" thickBot="1" x14ac:dyDescent="0.3">
      <c r="B12" s="23" t="s">
        <v>1144</v>
      </c>
      <c r="C12" s="48" t="s">
        <v>1145</v>
      </c>
      <c r="D12" s="30" t="s">
        <v>126</v>
      </c>
      <c r="E12" s="30" t="s">
        <v>753</v>
      </c>
    </row>
    <row r="13" spans="2:5" ht="15.75" thickBot="1" x14ac:dyDescent="0.3">
      <c r="B13" s="24" t="s">
        <v>89</v>
      </c>
      <c r="C13" s="77" t="s">
        <v>1146</v>
      </c>
      <c r="D13" s="31" t="s">
        <v>1147</v>
      </c>
      <c r="E13" s="31" t="s">
        <v>1148</v>
      </c>
    </row>
    <row r="14" spans="2:5" ht="36.75" x14ac:dyDescent="0.25">
      <c r="B14" s="25" t="s">
        <v>181</v>
      </c>
      <c r="C14" s="25"/>
      <c r="D14" s="25"/>
      <c r="E14" s="25"/>
    </row>
  </sheetData>
  <pageMargins left="0.7" right="0.7" top="0.78740157499999996" bottom="0.78740157499999996" header="0.3" footer="0.3"/>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F5F91-E681-4947-9236-AE22EC595625}">
  <dimension ref="B2:F18"/>
  <sheetViews>
    <sheetView workbookViewId="0">
      <selection activeCell="C7" sqref="C7:F17"/>
    </sheetView>
  </sheetViews>
  <sheetFormatPr baseColWidth="10" defaultRowHeight="15" x14ac:dyDescent="0.25"/>
  <cols>
    <col min="2" max="2" width="33.28515625" customWidth="1"/>
    <col min="3" max="6" width="16.42578125" customWidth="1"/>
  </cols>
  <sheetData>
    <row r="2" spans="2:6" ht="15" customHeight="1" x14ac:dyDescent="0.3">
      <c r="B2" s="37" t="s">
        <v>1149</v>
      </c>
      <c r="C2" s="14"/>
      <c r="D2" s="14"/>
      <c r="E2" s="14"/>
      <c r="F2" s="14"/>
    </row>
    <row r="3" spans="2:6" x14ac:dyDescent="0.25">
      <c r="B3" s="14"/>
      <c r="C3" s="14"/>
      <c r="D3" s="14"/>
      <c r="E3" s="14"/>
      <c r="F3" s="14"/>
    </row>
    <row r="4" spans="2:6" x14ac:dyDescent="0.25">
      <c r="B4" s="14"/>
      <c r="C4" s="14"/>
      <c r="D4" s="14"/>
      <c r="E4" s="14"/>
      <c r="F4" s="14"/>
    </row>
    <row r="5" spans="2:6" x14ac:dyDescent="0.25">
      <c r="B5" s="14"/>
      <c r="C5" s="14"/>
      <c r="D5" s="14"/>
      <c r="E5" s="14"/>
      <c r="F5" s="14"/>
    </row>
    <row r="6" spans="2:6" ht="24" customHeight="1" thickBot="1" x14ac:dyDescent="0.3">
      <c r="B6" s="20" t="s">
        <v>32</v>
      </c>
      <c r="C6" s="20" t="s">
        <v>27</v>
      </c>
      <c r="D6" s="21" t="s">
        <v>28</v>
      </c>
      <c r="E6" s="22" t="s">
        <v>29</v>
      </c>
      <c r="F6" s="22" t="s">
        <v>90</v>
      </c>
    </row>
    <row r="7" spans="2:6" ht="15.75" thickBot="1" x14ac:dyDescent="0.3">
      <c r="B7" s="23" t="s">
        <v>33</v>
      </c>
      <c r="C7" s="48" t="s">
        <v>1150</v>
      </c>
      <c r="D7" s="50" t="s">
        <v>1151</v>
      </c>
      <c r="E7" s="30" t="s">
        <v>1152</v>
      </c>
      <c r="F7" s="30" t="s">
        <v>1153</v>
      </c>
    </row>
    <row r="8" spans="2:6" ht="36" customHeight="1" thickBot="1" x14ac:dyDescent="0.3">
      <c r="B8" s="23" t="s">
        <v>323</v>
      </c>
      <c r="C8" s="48" t="s">
        <v>1154</v>
      </c>
      <c r="D8" s="50" t="s">
        <v>1155</v>
      </c>
      <c r="E8" s="30" t="s">
        <v>1156</v>
      </c>
      <c r="F8" s="30" t="s">
        <v>1157</v>
      </c>
    </row>
    <row r="9" spans="2:6" ht="15.75" thickBot="1" x14ac:dyDescent="0.3">
      <c r="B9" s="23" t="s">
        <v>91</v>
      </c>
      <c r="C9" s="48" t="s">
        <v>1158</v>
      </c>
      <c r="D9" s="50" t="s">
        <v>126</v>
      </c>
      <c r="E9" s="30" t="s">
        <v>759</v>
      </c>
      <c r="F9" s="30" t="s">
        <v>1159</v>
      </c>
    </row>
    <row r="10" spans="2:6" ht="15.75" thickBot="1" x14ac:dyDescent="0.3">
      <c r="B10" s="23" t="s">
        <v>130</v>
      </c>
      <c r="C10" s="48" t="s">
        <v>1160</v>
      </c>
      <c r="D10" s="50" t="s">
        <v>1161</v>
      </c>
      <c r="E10" s="30" t="s">
        <v>1162</v>
      </c>
      <c r="F10" s="30" t="s">
        <v>1163</v>
      </c>
    </row>
    <row r="11" spans="2:6" ht="15.75" thickBot="1" x14ac:dyDescent="0.3">
      <c r="B11" s="23" t="s">
        <v>34</v>
      </c>
      <c r="C11" s="48" t="s">
        <v>1164</v>
      </c>
      <c r="D11" s="50" t="s">
        <v>126</v>
      </c>
      <c r="E11" s="30" t="s">
        <v>852</v>
      </c>
      <c r="F11" s="30" t="s">
        <v>1165</v>
      </c>
    </row>
    <row r="12" spans="2:6" ht="29.25" thickBot="1" x14ac:dyDescent="0.3">
      <c r="B12" s="23" t="s">
        <v>35</v>
      </c>
      <c r="C12" s="48" t="s">
        <v>1166</v>
      </c>
      <c r="D12" s="50" t="s">
        <v>126</v>
      </c>
      <c r="E12" s="30" t="s">
        <v>1167</v>
      </c>
      <c r="F12" s="30" t="s">
        <v>1168</v>
      </c>
    </row>
    <row r="13" spans="2:6" ht="36" customHeight="1" thickBot="1" x14ac:dyDescent="0.3">
      <c r="B13" s="23" t="s">
        <v>303</v>
      </c>
      <c r="C13" s="48" t="s">
        <v>1169</v>
      </c>
      <c r="D13" s="50" t="s">
        <v>1170</v>
      </c>
      <c r="E13" s="30" t="s">
        <v>1171</v>
      </c>
      <c r="F13" s="30" t="s">
        <v>1172</v>
      </c>
    </row>
    <row r="14" spans="2:6" ht="15.75" thickBot="1" x14ac:dyDescent="0.3">
      <c r="B14" s="23" t="s">
        <v>92</v>
      </c>
      <c r="C14" s="48" t="s">
        <v>864</v>
      </c>
      <c r="D14" s="50" t="s">
        <v>126</v>
      </c>
      <c r="E14" s="30" t="s">
        <v>126</v>
      </c>
      <c r="F14" s="30" t="s">
        <v>1173</v>
      </c>
    </row>
    <row r="15" spans="2:6" ht="15.75" thickBot="1" x14ac:dyDescent="0.3">
      <c r="B15" s="23" t="s">
        <v>36</v>
      </c>
      <c r="C15" s="48" t="s">
        <v>899</v>
      </c>
      <c r="D15" s="50" t="s">
        <v>126</v>
      </c>
      <c r="E15" s="30" t="s">
        <v>888</v>
      </c>
      <c r="F15" s="30" t="s">
        <v>1174</v>
      </c>
    </row>
    <row r="16" spans="2:6" ht="15.75" thickBot="1" x14ac:dyDescent="0.3">
      <c r="B16" s="23" t="s">
        <v>205</v>
      </c>
      <c r="C16" s="48" t="s">
        <v>888</v>
      </c>
      <c r="D16" s="50" t="s">
        <v>126</v>
      </c>
      <c r="E16" s="30" t="s">
        <v>126</v>
      </c>
      <c r="F16" s="30" t="s">
        <v>852</v>
      </c>
    </row>
    <row r="17" spans="2:6" ht="15.75" thickBot="1" x14ac:dyDescent="0.3">
      <c r="B17" s="24" t="s">
        <v>37</v>
      </c>
      <c r="C17" s="77" t="s">
        <v>126</v>
      </c>
      <c r="D17" s="78" t="s">
        <v>126</v>
      </c>
      <c r="E17" s="31" t="s">
        <v>126</v>
      </c>
      <c r="F17" s="31" t="s">
        <v>126</v>
      </c>
    </row>
    <row r="18" spans="2:6" ht="30" customHeight="1" x14ac:dyDescent="0.25">
      <c r="B18" s="71" t="s">
        <v>181</v>
      </c>
      <c r="C18" s="25"/>
      <c r="D18" s="25"/>
      <c r="E18" s="25"/>
      <c r="F18" s="25"/>
    </row>
  </sheetData>
  <pageMargins left="0.7" right="0.7" top="0.78740157499999996" bottom="0.78740157499999996" header="0.3" footer="0.3"/>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261B7-B78B-486D-8876-33D143598948}">
  <dimension ref="B2:I14"/>
  <sheetViews>
    <sheetView workbookViewId="0">
      <selection activeCell="C7" sqref="C7:I13"/>
    </sheetView>
  </sheetViews>
  <sheetFormatPr baseColWidth="10" defaultRowHeight="15" x14ac:dyDescent="0.25"/>
  <cols>
    <col min="2" max="2" width="18.28515625" customWidth="1"/>
    <col min="3" max="9" width="13.7109375" customWidth="1"/>
  </cols>
  <sheetData>
    <row r="2" spans="2:9" ht="15" customHeight="1" x14ac:dyDescent="0.3">
      <c r="B2" s="37" t="s">
        <v>1175</v>
      </c>
      <c r="C2" s="14"/>
      <c r="D2" s="14"/>
      <c r="E2" s="14"/>
      <c r="F2" s="14"/>
      <c r="G2" s="14"/>
      <c r="H2" s="14"/>
      <c r="I2" s="14"/>
    </row>
    <row r="3" spans="2:9" x14ac:dyDescent="0.25">
      <c r="B3" s="14"/>
      <c r="C3" s="14"/>
      <c r="D3" s="14"/>
      <c r="E3" s="14"/>
      <c r="F3" s="14"/>
      <c r="G3" s="14"/>
      <c r="H3" s="14"/>
      <c r="I3" s="14"/>
    </row>
    <row r="4" spans="2:9" x14ac:dyDescent="0.25">
      <c r="B4" s="14"/>
      <c r="C4" s="14"/>
      <c r="D4" s="14"/>
      <c r="E4" s="14"/>
      <c r="F4" s="14"/>
      <c r="G4" s="14"/>
      <c r="H4" s="14"/>
      <c r="I4" s="14"/>
    </row>
    <row r="5" spans="2:9" x14ac:dyDescent="0.25">
      <c r="B5" s="14"/>
      <c r="C5" s="14"/>
      <c r="D5" s="14"/>
      <c r="E5" s="14"/>
      <c r="F5" s="14"/>
      <c r="G5" s="14"/>
      <c r="H5" s="14"/>
      <c r="I5" s="14"/>
    </row>
    <row r="6" spans="2:9" ht="36" customHeight="1" thickBot="1" x14ac:dyDescent="0.3">
      <c r="B6" s="20" t="s">
        <v>30</v>
      </c>
      <c r="C6" s="20" t="s">
        <v>74</v>
      </c>
      <c r="D6" s="21" t="s">
        <v>75</v>
      </c>
      <c r="E6" s="21" t="s">
        <v>76</v>
      </c>
      <c r="F6" s="21" t="s">
        <v>77</v>
      </c>
      <c r="G6" s="21" t="s">
        <v>78</v>
      </c>
      <c r="H6" s="22" t="s">
        <v>79</v>
      </c>
      <c r="I6" s="22" t="s">
        <v>80</v>
      </c>
    </row>
    <row r="7" spans="2:9" ht="15.75" thickBot="1" x14ac:dyDescent="0.3">
      <c r="B7" s="23" t="s">
        <v>1128</v>
      </c>
      <c r="C7" s="48" t="s">
        <v>126</v>
      </c>
      <c r="D7" s="50" t="s">
        <v>126</v>
      </c>
      <c r="E7" s="50" t="s">
        <v>126</v>
      </c>
      <c r="F7" s="50" t="s">
        <v>126</v>
      </c>
      <c r="G7" s="50" t="s">
        <v>126</v>
      </c>
      <c r="H7" s="30" t="s">
        <v>1046</v>
      </c>
      <c r="I7" s="30" t="s">
        <v>126</v>
      </c>
    </row>
    <row r="8" spans="2:9" ht="15.75" thickBot="1" x14ac:dyDescent="0.3">
      <c r="B8" s="23" t="s">
        <v>122</v>
      </c>
      <c r="C8" s="48" t="s">
        <v>1176</v>
      </c>
      <c r="D8" s="50" t="s">
        <v>1177</v>
      </c>
      <c r="E8" s="50" t="s">
        <v>1178</v>
      </c>
      <c r="F8" s="50" t="s">
        <v>1179</v>
      </c>
      <c r="G8" s="50" t="s">
        <v>126</v>
      </c>
      <c r="H8" s="30" t="s">
        <v>1180</v>
      </c>
      <c r="I8" s="30" t="s">
        <v>1181</v>
      </c>
    </row>
    <row r="9" spans="2:9" ht="15.75" thickBot="1" x14ac:dyDescent="0.3">
      <c r="B9" s="23" t="s">
        <v>123</v>
      </c>
      <c r="C9" s="48" t="s">
        <v>1182</v>
      </c>
      <c r="D9" s="50" t="s">
        <v>1183</v>
      </c>
      <c r="E9" s="50" t="s">
        <v>1184</v>
      </c>
      <c r="F9" s="50" t="s">
        <v>1185</v>
      </c>
      <c r="G9" s="50" t="s">
        <v>126</v>
      </c>
      <c r="H9" s="30" t="s">
        <v>1186</v>
      </c>
      <c r="I9" s="30" t="s">
        <v>1187</v>
      </c>
    </row>
    <row r="10" spans="2:9" ht="15.75" thickBot="1" x14ac:dyDescent="0.3">
      <c r="B10" s="23" t="s">
        <v>124</v>
      </c>
      <c r="C10" s="48" t="s">
        <v>1188</v>
      </c>
      <c r="D10" s="50" t="s">
        <v>1189</v>
      </c>
      <c r="E10" s="50" t="s">
        <v>1190</v>
      </c>
      <c r="F10" s="50" t="s">
        <v>1179</v>
      </c>
      <c r="G10" s="50" t="s">
        <v>1191</v>
      </c>
      <c r="H10" s="30" t="s">
        <v>1192</v>
      </c>
      <c r="I10" s="30" t="s">
        <v>1193</v>
      </c>
    </row>
    <row r="11" spans="2:9" ht="15.75" thickBot="1" x14ac:dyDescent="0.3">
      <c r="B11" s="23" t="s">
        <v>125</v>
      </c>
      <c r="C11" s="48" t="s">
        <v>1194</v>
      </c>
      <c r="D11" s="50" t="s">
        <v>1195</v>
      </c>
      <c r="E11" s="50" t="s">
        <v>1196</v>
      </c>
      <c r="F11" s="50" t="s">
        <v>126</v>
      </c>
      <c r="G11" s="50" t="s">
        <v>126</v>
      </c>
      <c r="H11" s="30" t="s">
        <v>1197</v>
      </c>
      <c r="I11" s="30" t="s">
        <v>1198</v>
      </c>
    </row>
    <row r="12" spans="2:9" ht="15.75" thickBot="1" x14ac:dyDescent="0.3">
      <c r="B12" s="23" t="s">
        <v>1144</v>
      </c>
      <c r="C12" s="48" t="s">
        <v>126</v>
      </c>
      <c r="D12" s="50" t="s">
        <v>126</v>
      </c>
      <c r="E12" s="50" t="s">
        <v>126</v>
      </c>
      <c r="F12" s="50" t="s">
        <v>126</v>
      </c>
      <c r="G12" s="50" t="s">
        <v>126</v>
      </c>
      <c r="H12" s="30" t="s">
        <v>1199</v>
      </c>
      <c r="I12" s="30" t="s">
        <v>126</v>
      </c>
    </row>
    <row r="13" spans="2:9" ht="29.25" thickBot="1" x14ac:dyDescent="0.3">
      <c r="B13" s="24" t="s">
        <v>89</v>
      </c>
      <c r="C13" s="77" t="s">
        <v>1200</v>
      </c>
      <c r="D13" s="78" t="s">
        <v>1201</v>
      </c>
      <c r="E13" s="78" t="s">
        <v>1202</v>
      </c>
      <c r="F13" s="78" t="s">
        <v>1203</v>
      </c>
      <c r="G13" s="78" t="s">
        <v>1204</v>
      </c>
      <c r="H13" s="31" t="s">
        <v>1205</v>
      </c>
      <c r="I13" s="31" t="s">
        <v>1206</v>
      </c>
    </row>
    <row r="14" spans="2:9" ht="60.75" x14ac:dyDescent="0.25">
      <c r="B14" s="25" t="s">
        <v>181</v>
      </c>
      <c r="C14" s="25"/>
      <c r="D14" s="25"/>
      <c r="E14" s="25"/>
      <c r="F14" s="25"/>
      <c r="G14" s="25"/>
      <c r="H14" s="25"/>
      <c r="I14" s="25"/>
    </row>
  </sheetData>
  <pageMargins left="0.7" right="0.7" top="0.78740157499999996" bottom="0.78740157499999996"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5BA9D-7BF2-4887-84E9-5BE9695097D8}">
  <dimension ref="B2:E14"/>
  <sheetViews>
    <sheetView workbookViewId="0">
      <selection activeCell="C7" sqref="C7:E13"/>
    </sheetView>
  </sheetViews>
  <sheetFormatPr baseColWidth="10" defaultRowHeight="15" x14ac:dyDescent="0.25"/>
  <cols>
    <col min="2" max="2" width="25.140625" customWidth="1"/>
    <col min="3" max="5" width="16.42578125" customWidth="1"/>
  </cols>
  <sheetData>
    <row r="2" spans="2:5" ht="15" customHeight="1" x14ac:dyDescent="0.3">
      <c r="B2" s="37" t="s">
        <v>1207</v>
      </c>
      <c r="C2" s="14"/>
      <c r="D2" s="14"/>
      <c r="E2" s="14"/>
    </row>
    <row r="3" spans="2:5" x14ac:dyDescent="0.25">
      <c r="B3" s="14"/>
      <c r="C3" s="14"/>
      <c r="D3" s="14"/>
      <c r="E3" s="14"/>
    </row>
    <row r="4" spans="2:5" x14ac:dyDescent="0.25">
      <c r="B4" s="14"/>
      <c r="C4" s="14"/>
      <c r="D4" s="14"/>
      <c r="E4" s="14"/>
    </row>
    <row r="5" spans="2:5" x14ac:dyDescent="0.25">
      <c r="B5" s="14"/>
      <c r="C5" s="14"/>
      <c r="D5" s="14"/>
      <c r="E5" s="14"/>
    </row>
    <row r="6" spans="2:5" ht="24" customHeight="1" thickBot="1" x14ac:dyDescent="0.3">
      <c r="B6" s="20" t="s">
        <v>30</v>
      </c>
      <c r="C6" s="20" t="s">
        <v>27</v>
      </c>
      <c r="D6" s="22" t="s">
        <v>28</v>
      </c>
      <c r="E6" s="22" t="s">
        <v>29</v>
      </c>
    </row>
    <row r="7" spans="2:5" ht="15.75" thickBot="1" x14ac:dyDescent="0.3">
      <c r="B7" s="23" t="s">
        <v>1128</v>
      </c>
      <c r="C7" s="48" t="s">
        <v>1208</v>
      </c>
      <c r="D7" s="30" t="s">
        <v>1209</v>
      </c>
      <c r="E7" s="30" t="s">
        <v>1210</v>
      </c>
    </row>
    <row r="8" spans="2:5" ht="15.75" thickBot="1" x14ac:dyDescent="0.3">
      <c r="B8" s="23" t="s">
        <v>122</v>
      </c>
      <c r="C8" s="48" t="s">
        <v>1211</v>
      </c>
      <c r="D8" s="30" t="s">
        <v>1212</v>
      </c>
      <c r="E8" s="30" t="s">
        <v>1213</v>
      </c>
    </row>
    <row r="9" spans="2:5" ht="15.75" thickBot="1" x14ac:dyDescent="0.3">
      <c r="B9" s="23" t="s">
        <v>123</v>
      </c>
      <c r="C9" s="48" t="s">
        <v>1214</v>
      </c>
      <c r="D9" s="30" t="s">
        <v>1215</v>
      </c>
      <c r="E9" s="30" t="s">
        <v>1216</v>
      </c>
    </row>
    <row r="10" spans="2:5" ht="15.75" thickBot="1" x14ac:dyDescent="0.3">
      <c r="B10" s="23" t="s">
        <v>124</v>
      </c>
      <c r="C10" s="48" t="s">
        <v>1217</v>
      </c>
      <c r="D10" s="30" t="s">
        <v>1218</v>
      </c>
      <c r="E10" s="30" t="s">
        <v>1219</v>
      </c>
    </row>
    <row r="11" spans="2:5" ht="15.75" thickBot="1" x14ac:dyDescent="0.3">
      <c r="B11" s="23" t="s">
        <v>125</v>
      </c>
      <c r="C11" s="48" t="s">
        <v>1220</v>
      </c>
      <c r="D11" s="30" t="s">
        <v>1221</v>
      </c>
      <c r="E11" s="30" t="s">
        <v>1222</v>
      </c>
    </row>
    <row r="12" spans="2:5" ht="15.75" thickBot="1" x14ac:dyDescent="0.3">
      <c r="B12" s="23" t="s">
        <v>1144</v>
      </c>
      <c r="C12" s="48" t="s">
        <v>1223</v>
      </c>
      <c r="D12" s="30" t="s">
        <v>126</v>
      </c>
      <c r="E12" s="30" t="s">
        <v>1145</v>
      </c>
    </row>
    <row r="13" spans="2:5" ht="15.75" thickBot="1" x14ac:dyDescent="0.3">
      <c r="B13" s="24" t="s">
        <v>89</v>
      </c>
      <c r="C13" s="77" t="s">
        <v>1224</v>
      </c>
      <c r="D13" s="31" t="s">
        <v>1225</v>
      </c>
      <c r="E13" s="31" t="s">
        <v>1226</v>
      </c>
    </row>
    <row r="14" spans="2:5" ht="36.75" x14ac:dyDescent="0.25">
      <c r="B14" s="25" t="s">
        <v>181</v>
      </c>
      <c r="C14" s="25"/>
      <c r="D14" s="25"/>
      <c r="E14" s="25"/>
    </row>
  </sheetData>
  <pageMargins left="0.7" right="0.7" top="0.78740157499999996" bottom="0.78740157499999996" header="0.3" footer="0.3"/>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0205F-AE68-4C2D-B09E-C4E7BAE5FB18}">
  <dimension ref="B2:F18"/>
  <sheetViews>
    <sheetView workbookViewId="0">
      <selection activeCell="C7" sqref="C7:F17"/>
    </sheetView>
  </sheetViews>
  <sheetFormatPr baseColWidth="10" defaultRowHeight="15" x14ac:dyDescent="0.25"/>
  <cols>
    <col min="2" max="2" width="33.28515625" customWidth="1"/>
    <col min="3" max="6" width="16.42578125" customWidth="1"/>
  </cols>
  <sheetData>
    <row r="2" spans="2:6" ht="15" customHeight="1" x14ac:dyDescent="0.3">
      <c r="B2" s="37" t="s">
        <v>1227</v>
      </c>
      <c r="C2" s="14"/>
      <c r="D2" s="14"/>
      <c r="E2" s="14"/>
      <c r="F2" s="14"/>
    </row>
    <row r="3" spans="2:6" x14ac:dyDescent="0.25">
      <c r="B3" s="14"/>
      <c r="C3" s="14"/>
      <c r="D3" s="14"/>
      <c r="E3" s="14"/>
      <c r="F3" s="14"/>
    </row>
    <row r="4" spans="2:6" x14ac:dyDescent="0.25">
      <c r="B4" s="14"/>
      <c r="C4" s="14"/>
      <c r="D4" s="14"/>
      <c r="E4" s="14"/>
      <c r="F4" s="14"/>
    </row>
    <row r="5" spans="2:6" x14ac:dyDescent="0.25">
      <c r="B5" s="14"/>
      <c r="C5" s="14"/>
      <c r="D5" s="14"/>
      <c r="E5" s="14"/>
      <c r="F5" s="14"/>
    </row>
    <row r="6" spans="2:6" ht="24" customHeight="1" thickBot="1" x14ac:dyDescent="0.3">
      <c r="B6" s="20" t="s">
        <v>32</v>
      </c>
      <c r="C6" s="20" t="s">
        <v>27</v>
      </c>
      <c r="D6" s="21" t="s">
        <v>28</v>
      </c>
      <c r="E6" s="22" t="s">
        <v>29</v>
      </c>
      <c r="F6" s="22" t="s">
        <v>90</v>
      </c>
    </row>
    <row r="7" spans="2:6" ht="15.75" thickBot="1" x14ac:dyDescent="0.3">
      <c r="B7" s="23" t="s">
        <v>33</v>
      </c>
      <c r="C7" s="48" t="s">
        <v>1228</v>
      </c>
      <c r="D7" s="50" t="s">
        <v>1229</v>
      </c>
      <c r="E7" s="30" t="s">
        <v>1230</v>
      </c>
      <c r="F7" s="30" t="s">
        <v>1231</v>
      </c>
    </row>
    <row r="8" spans="2:6" ht="36" customHeight="1" thickBot="1" x14ac:dyDescent="0.3">
      <c r="B8" s="23" t="s">
        <v>323</v>
      </c>
      <c r="C8" s="48" t="s">
        <v>1232</v>
      </c>
      <c r="D8" s="50" t="s">
        <v>1233</v>
      </c>
      <c r="E8" s="30" t="s">
        <v>626</v>
      </c>
      <c r="F8" s="30" t="s">
        <v>1234</v>
      </c>
    </row>
    <row r="9" spans="2:6" ht="15.75" thickBot="1" x14ac:dyDescent="0.3">
      <c r="B9" s="23" t="s">
        <v>130</v>
      </c>
      <c r="C9" s="48" t="s">
        <v>1235</v>
      </c>
      <c r="D9" s="50" t="s">
        <v>1236</v>
      </c>
      <c r="E9" s="30" t="s">
        <v>1237</v>
      </c>
      <c r="F9" s="30" t="s">
        <v>1238</v>
      </c>
    </row>
    <row r="10" spans="2:6" ht="15.75" thickBot="1" x14ac:dyDescent="0.3">
      <c r="B10" s="23" t="s">
        <v>91</v>
      </c>
      <c r="C10" s="48" t="s">
        <v>1239</v>
      </c>
      <c r="D10" s="50" t="s">
        <v>126</v>
      </c>
      <c r="E10" s="30" t="s">
        <v>895</v>
      </c>
      <c r="F10" s="30" t="s">
        <v>1240</v>
      </c>
    </row>
    <row r="11" spans="2:6" ht="29.25" thickBot="1" x14ac:dyDescent="0.3">
      <c r="B11" s="23" t="s">
        <v>35</v>
      </c>
      <c r="C11" s="48" t="s">
        <v>1241</v>
      </c>
      <c r="D11" s="50" t="s">
        <v>126</v>
      </c>
      <c r="E11" s="30" t="s">
        <v>1242</v>
      </c>
      <c r="F11" s="30" t="s">
        <v>1243</v>
      </c>
    </row>
    <row r="12" spans="2:6" ht="36" customHeight="1" thickBot="1" x14ac:dyDescent="0.3">
      <c r="B12" s="23" t="s">
        <v>303</v>
      </c>
      <c r="C12" s="48" t="s">
        <v>1244</v>
      </c>
      <c r="D12" s="50" t="s">
        <v>1074</v>
      </c>
      <c r="E12" s="30" t="s">
        <v>1245</v>
      </c>
      <c r="F12" s="30" t="s">
        <v>1246</v>
      </c>
    </row>
    <row r="13" spans="2:6" ht="15.75" thickBot="1" x14ac:dyDescent="0.3">
      <c r="B13" s="23" t="s">
        <v>34</v>
      </c>
      <c r="C13" s="48" t="s">
        <v>847</v>
      </c>
      <c r="D13" s="50" t="s">
        <v>126</v>
      </c>
      <c r="E13" s="30" t="s">
        <v>1145</v>
      </c>
      <c r="F13" s="30" t="s">
        <v>126</v>
      </c>
    </row>
    <row r="14" spans="2:6" ht="15.75" thickBot="1" x14ac:dyDescent="0.3">
      <c r="B14" s="23" t="s">
        <v>316</v>
      </c>
      <c r="C14" s="48" t="s">
        <v>1247</v>
      </c>
      <c r="D14" s="50" t="s">
        <v>126</v>
      </c>
      <c r="E14" s="30" t="s">
        <v>759</v>
      </c>
      <c r="F14" s="30" t="s">
        <v>126</v>
      </c>
    </row>
    <row r="15" spans="2:6" ht="15.75" thickBot="1" x14ac:dyDescent="0.3">
      <c r="B15" s="23" t="s">
        <v>630</v>
      </c>
      <c r="C15" s="48" t="s">
        <v>1145</v>
      </c>
      <c r="D15" s="50" t="s">
        <v>126</v>
      </c>
      <c r="E15" s="30" t="s">
        <v>1076</v>
      </c>
      <c r="F15" s="30" t="s">
        <v>126</v>
      </c>
    </row>
    <row r="16" spans="2:6" ht="15.75" thickBot="1" x14ac:dyDescent="0.3">
      <c r="B16" s="23" t="s">
        <v>92</v>
      </c>
      <c r="C16" s="48" t="s">
        <v>882</v>
      </c>
      <c r="D16" s="50" t="s">
        <v>126</v>
      </c>
      <c r="E16" s="30" t="s">
        <v>126</v>
      </c>
      <c r="F16" s="30" t="s">
        <v>126</v>
      </c>
    </row>
    <row r="17" spans="2:6" ht="15.75" thickBot="1" x14ac:dyDescent="0.3">
      <c r="B17" s="24" t="s">
        <v>37</v>
      </c>
      <c r="C17" s="77" t="s">
        <v>747</v>
      </c>
      <c r="D17" s="78" t="s">
        <v>126</v>
      </c>
      <c r="E17" s="31" t="s">
        <v>126</v>
      </c>
      <c r="F17" s="31" t="s">
        <v>126</v>
      </c>
    </row>
    <row r="18" spans="2:6" ht="30" customHeight="1" x14ac:dyDescent="0.25">
      <c r="B18" s="71" t="s">
        <v>181</v>
      </c>
      <c r="C18" s="25"/>
      <c r="D18" s="25"/>
      <c r="E18" s="25"/>
      <c r="F18" s="25"/>
    </row>
  </sheetData>
  <pageMargins left="0.7" right="0.7" top="0.78740157499999996" bottom="0.78740157499999996" header="0.3" footer="0.3"/>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D6A8B-F499-4041-98E4-C6BD7C4E9C64}">
  <dimension ref="B2:I14"/>
  <sheetViews>
    <sheetView workbookViewId="0">
      <selection activeCell="C7" sqref="C7:I13"/>
    </sheetView>
  </sheetViews>
  <sheetFormatPr baseColWidth="10" defaultRowHeight="15" x14ac:dyDescent="0.25"/>
  <cols>
    <col min="2" max="2" width="18.28515625" customWidth="1"/>
    <col min="3" max="9" width="13.7109375" customWidth="1"/>
  </cols>
  <sheetData>
    <row r="2" spans="2:9" ht="15" customHeight="1" x14ac:dyDescent="0.3">
      <c r="B2" s="37" t="s">
        <v>1248</v>
      </c>
      <c r="C2" s="14"/>
      <c r="D2" s="14"/>
      <c r="E2" s="14"/>
      <c r="F2" s="14"/>
      <c r="G2" s="14"/>
      <c r="H2" s="14"/>
      <c r="I2" s="14"/>
    </row>
    <row r="3" spans="2:9" x14ac:dyDescent="0.25">
      <c r="B3" s="14"/>
      <c r="C3" s="14"/>
      <c r="D3" s="14"/>
      <c r="E3" s="14"/>
      <c r="F3" s="14"/>
      <c r="G3" s="14"/>
      <c r="H3" s="14"/>
      <c r="I3" s="14"/>
    </row>
    <row r="4" spans="2:9" x14ac:dyDescent="0.25">
      <c r="B4" s="14"/>
      <c r="C4" s="14"/>
      <c r="D4" s="14"/>
      <c r="E4" s="14"/>
      <c r="F4" s="14"/>
      <c r="G4" s="14"/>
      <c r="H4" s="14"/>
      <c r="I4" s="14"/>
    </row>
    <row r="5" spans="2:9" x14ac:dyDescent="0.25">
      <c r="B5" s="14"/>
      <c r="C5" s="14"/>
      <c r="D5" s="14"/>
      <c r="E5" s="14"/>
      <c r="F5" s="14"/>
      <c r="G5" s="14"/>
      <c r="H5" s="14"/>
      <c r="I5" s="14"/>
    </row>
    <row r="6" spans="2:9" ht="36" customHeight="1" thickBot="1" x14ac:dyDescent="0.3">
      <c r="B6" s="20" t="s">
        <v>30</v>
      </c>
      <c r="C6" s="20" t="s">
        <v>74</v>
      </c>
      <c r="D6" s="21" t="s">
        <v>75</v>
      </c>
      <c r="E6" s="21" t="s">
        <v>76</v>
      </c>
      <c r="F6" s="21" t="s">
        <v>77</v>
      </c>
      <c r="G6" s="21" t="s">
        <v>78</v>
      </c>
      <c r="H6" s="22" t="s">
        <v>79</v>
      </c>
      <c r="I6" s="22" t="s">
        <v>80</v>
      </c>
    </row>
    <row r="7" spans="2:9" ht="15.75" thickBot="1" x14ac:dyDescent="0.3">
      <c r="B7" s="23" t="s">
        <v>1128</v>
      </c>
      <c r="C7" s="48" t="s">
        <v>1249</v>
      </c>
      <c r="D7" s="50" t="s">
        <v>126</v>
      </c>
      <c r="E7" s="50" t="s">
        <v>126</v>
      </c>
      <c r="F7" s="50" t="s">
        <v>126</v>
      </c>
      <c r="G7" s="50" t="s">
        <v>126</v>
      </c>
      <c r="H7" s="30" t="s">
        <v>1250</v>
      </c>
      <c r="I7" s="30" t="s">
        <v>1046</v>
      </c>
    </row>
    <row r="8" spans="2:9" ht="15.75" thickBot="1" x14ac:dyDescent="0.3">
      <c r="B8" s="23" t="s">
        <v>122</v>
      </c>
      <c r="C8" s="48" t="s">
        <v>1251</v>
      </c>
      <c r="D8" s="50" t="s">
        <v>1252</v>
      </c>
      <c r="E8" s="50" t="s">
        <v>1253</v>
      </c>
      <c r="F8" s="50" t="s">
        <v>1254</v>
      </c>
      <c r="G8" s="50" t="s">
        <v>1255</v>
      </c>
      <c r="H8" s="30" t="s">
        <v>1256</v>
      </c>
      <c r="I8" s="30" t="s">
        <v>1257</v>
      </c>
    </row>
    <row r="9" spans="2:9" ht="15.75" thickBot="1" x14ac:dyDescent="0.3">
      <c r="B9" s="23" t="s">
        <v>123</v>
      </c>
      <c r="C9" s="48" t="s">
        <v>1258</v>
      </c>
      <c r="D9" s="50" t="s">
        <v>1259</v>
      </c>
      <c r="E9" s="50" t="s">
        <v>1260</v>
      </c>
      <c r="F9" s="50" t="s">
        <v>1261</v>
      </c>
      <c r="G9" s="50" t="s">
        <v>126</v>
      </c>
      <c r="H9" s="30" t="s">
        <v>1262</v>
      </c>
      <c r="I9" s="30" t="s">
        <v>1263</v>
      </c>
    </row>
    <row r="10" spans="2:9" ht="15.75" thickBot="1" x14ac:dyDescent="0.3">
      <c r="B10" s="23" t="s">
        <v>124</v>
      </c>
      <c r="C10" s="48" t="s">
        <v>1264</v>
      </c>
      <c r="D10" s="50" t="s">
        <v>1265</v>
      </c>
      <c r="E10" s="50" t="s">
        <v>1266</v>
      </c>
      <c r="F10" s="50" t="s">
        <v>1267</v>
      </c>
      <c r="G10" s="50" t="s">
        <v>126</v>
      </c>
      <c r="H10" s="30" t="s">
        <v>1268</v>
      </c>
      <c r="I10" s="30" t="s">
        <v>1269</v>
      </c>
    </row>
    <row r="11" spans="2:9" ht="15.75" thickBot="1" x14ac:dyDescent="0.3">
      <c r="B11" s="23" t="s">
        <v>125</v>
      </c>
      <c r="C11" s="48" t="s">
        <v>1270</v>
      </c>
      <c r="D11" s="50" t="s">
        <v>1271</v>
      </c>
      <c r="E11" s="50" t="s">
        <v>1272</v>
      </c>
      <c r="F11" s="50" t="s">
        <v>1273</v>
      </c>
      <c r="G11" s="50" t="s">
        <v>1274</v>
      </c>
      <c r="H11" s="30" t="s">
        <v>1275</v>
      </c>
      <c r="I11" s="30" t="s">
        <v>1276</v>
      </c>
    </row>
    <row r="12" spans="2:9" ht="15.75" thickBot="1" x14ac:dyDescent="0.3">
      <c r="B12" s="23" t="s">
        <v>1144</v>
      </c>
      <c r="C12" s="48" t="s">
        <v>1277</v>
      </c>
      <c r="D12" s="50" t="s">
        <v>126</v>
      </c>
      <c r="E12" s="50" t="s">
        <v>126</v>
      </c>
      <c r="F12" s="50" t="s">
        <v>126</v>
      </c>
      <c r="G12" s="50" t="s">
        <v>126</v>
      </c>
      <c r="H12" s="30" t="s">
        <v>1278</v>
      </c>
      <c r="I12" s="30" t="s">
        <v>126</v>
      </c>
    </row>
    <row r="13" spans="2:9" ht="29.25" thickBot="1" x14ac:dyDescent="0.3">
      <c r="B13" s="24" t="s">
        <v>89</v>
      </c>
      <c r="C13" s="77" t="s">
        <v>1279</v>
      </c>
      <c r="D13" s="78" t="s">
        <v>1280</v>
      </c>
      <c r="E13" s="78" t="s">
        <v>1281</v>
      </c>
      <c r="F13" s="78" t="s">
        <v>1281</v>
      </c>
      <c r="G13" s="78" t="s">
        <v>1282</v>
      </c>
      <c r="H13" s="31" t="s">
        <v>1283</v>
      </c>
      <c r="I13" s="31" t="s">
        <v>1284</v>
      </c>
    </row>
    <row r="14" spans="2:9" ht="60.75" x14ac:dyDescent="0.25">
      <c r="B14" s="25" t="s">
        <v>181</v>
      </c>
      <c r="C14" s="25"/>
      <c r="D14" s="25"/>
      <c r="E14" s="25"/>
      <c r="F14" s="25"/>
      <c r="G14" s="25"/>
      <c r="H14" s="25"/>
      <c r="I14" s="25"/>
    </row>
  </sheetData>
  <pageMargins left="0.7" right="0.7" top="0.78740157499999996" bottom="0.78740157499999996" header="0.3" footer="0.3"/>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1166A-8BB5-49C4-99AE-5D30A84F67C3}">
  <dimension ref="B2:E14"/>
  <sheetViews>
    <sheetView workbookViewId="0">
      <selection activeCell="C7" sqref="C7:E13"/>
    </sheetView>
  </sheetViews>
  <sheetFormatPr baseColWidth="10" defaultRowHeight="15" x14ac:dyDescent="0.25"/>
  <cols>
    <col min="2" max="2" width="25.140625" customWidth="1"/>
    <col min="3" max="5" width="16.42578125" customWidth="1"/>
  </cols>
  <sheetData>
    <row r="2" spans="2:5" ht="15" customHeight="1" x14ac:dyDescent="0.3">
      <c r="B2" s="37" t="s">
        <v>1285</v>
      </c>
      <c r="C2" s="14"/>
      <c r="D2" s="14"/>
      <c r="E2" s="14"/>
    </row>
    <row r="3" spans="2:5" x14ac:dyDescent="0.25">
      <c r="B3" s="14"/>
      <c r="C3" s="14"/>
      <c r="D3" s="14"/>
      <c r="E3" s="14"/>
    </row>
    <row r="4" spans="2:5" x14ac:dyDescent="0.25">
      <c r="B4" s="14"/>
      <c r="C4" s="14"/>
      <c r="D4" s="14"/>
      <c r="E4" s="14"/>
    </row>
    <row r="5" spans="2:5" x14ac:dyDescent="0.25">
      <c r="B5" s="14"/>
      <c r="C5" s="14"/>
      <c r="D5" s="14"/>
      <c r="E5" s="14"/>
    </row>
    <row r="6" spans="2:5" ht="24" customHeight="1" thickBot="1" x14ac:dyDescent="0.3">
      <c r="B6" s="20" t="s">
        <v>30</v>
      </c>
      <c r="C6" s="20" t="s">
        <v>27</v>
      </c>
      <c r="D6" s="22" t="s">
        <v>28</v>
      </c>
      <c r="E6" s="22" t="s">
        <v>29</v>
      </c>
    </row>
    <row r="7" spans="2:5" ht="15.75" thickBot="1" x14ac:dyDescent="0.3">
      <c r="B7" s="23" t="s">
        <v>1128</v>
      </c>
      <c r="C7" s="48" t="s">
        <v>1286</v>
      </c>
      <c r="D7" s="30" t="s">
        <v>1287</v>
      </c>
      <c r="E7" s="30" t="s">
        <v>1288</v>
      </c>
    </row>
    <row r="8" spans="2:5" ht="15.75" thickBot="1" x14ac:dyDescent="0.3">
      <c r="B8" s="23" t="s">
        <v>122</v>
      </c>
      <c r="C8" s="48" t="s">
        <v>1289</v>
      </c>
      <c r="D8" s="30" t="s">
        <v>1290</v>
      </c>
      <c r="E8" s="30" t="s">
        <v>1291</v>
      </c>
    </row>
    <row r="9" spans="2:5" ht="15.75" thickBot="1" x14ac:dyDescent="0.3">
      <c r="B9" s="23" t="s">
        <v>123</v>
      </c>
      <c r="C9" s="48" t="s">
        <v>1292</v>
      </c>
      <c r="D9" s="30" t="s">
        <v>1293</v>
      </c>
      <c r="E9" s="30" t="s">
        <v>1294</v>
      </c>
    </row>
    <row r="10" spans="2:5" ht="15.75" thickBot="1" x14ac:dyDescent="0.3">
      <c r="B10" s="23" t="s">
        <v>124</v>
      </c>
      <c r="C10" s="48" t="s">
        <v>1295</v>
      </c>
      <c r="D10" s="30" t="s">
        <v>1296</v>
      </c>
      <c r="E10" s="30" t="s">
        <v>1297</v>
      </c>
    </row>
    <row r="11" spans="2:5" ht="15.75" thickBot="1" x14ac:dyDescent="0.3">
      <c r="B11" s="23" t="s">
        <v>125</v>
      </c>
      <c r="C11" s="48" t="s">
        <v>1298</v>
      </c>
      <c r="D11" s="30" t="s">
        <v>1299</v>
      </c>
      <c r="E11" s="30" t="s">
        <v>1300</v>
      </c>
    </row>
    <row r="12" spans="2:5" ht="15.75" thickBot="1" x14ac:dyDescent="0.3">
      <c r="B12" s="23" t="s">
        <v>1144</v>
      </c>
      <c r="C12" s="48" t="s">
        <v>1301</v>
      </c>
      <c r="D12" s="30" t="s">
        <v>126</v>
      </c>
      <c r="E12" s="30" t="s">
        <v>867</v>
      </c>
    </row>
    <row r="13" spans="2:5" ht="15.75" thickBot="1" x14ac:dyDescent="0.3">
      <c r="B13" s="24" t="s">
        <v>89</v>
      </c>
      <c r="C13" s="77" t="s">
        <v>1302</v>
      </c>
      <c r="D13" s="31" t="s">
        <v>1303</v>
      </c>
      <c r="E13" s="31" t="s">
        <v>1304</v>
      </c>
    </row>
    <row r="14" spans="2:5" ht="36.75" x14ac:dyDescent="0.25">
      <c r="B14" s="25" t="s">
        <v>181</v>
      </c>
      <c r="C14" s="25"/>
      <c r="D14" s="25"/>
      <c r="E14" s="25"/>
    </row>
  </sheetData>
  <pageMargins left="0.7" right="0.7" top="0.78740157499999996" bottom="0.78740157499999996" header="0.3" footer="0.3"/>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91300-1916-4E31-B369-D9C064EBAD68}">
  <dimension ref="B2:F18"/>
  <sheetViews>
    <sheetView workbookViewId="0">
      <selection activeCell="C7" sqref="C7:F17"/>
    </sheetView>
  </sheetViews>
  <sheetFormatPr baseColWidth="10" defaultRowHeight="15" x14ac:dyDescent="0.25"/>
  <cols>
    <col min="2" max="2" width="33.28515625" customWidth="1"/>
    <col min="3" max="6" width="16.42578125" customWidth="1"/>
  </cols>
  <sheetData>
    <row r="2" spans="2:6" ht="15" customHeight="1" x14ac:dyDescent="0.3">
      <c r="B2" s="37" t="s">
        <v>1305</v>
      </c>
      <c r="C2" s="14"/>
      <c r="D2" s="14"/>
      <c r="E2" s="14"/>
      <c r="F2" s="14"/>
    </row>
    <row r="3" spans="2:6" x14ac:dyDescent="0.25">
      <c r="B3" s="14"/>
      <c r="C3" s="14"/>
      <c r="D3" s="14"/>
      <c r="E3" s="14"/>
      <c r="F3" s="14"/>
    </row>
    <row r="4" spans="2:6" x14ac:dyDescent="0.25">
      <c r="B4" s="14"/>
      <c r="C4" s="14"/>
      <c r="D4" s="14"/>
      <c r="E4" s="14"/>
      <c r="F4" s="14"/>
    </row>
    <row r="5" spans="2:6" x14ac:dyDescent="0.25">
      <c r="B5" s="14"/>
      <c r="C5" s="14"/>
      <c r="D5" s="14"/>
      <c r="E5" s="14"/>
      <c r="F5" s="14"/>
    </row>
    <row r="6" spans="2:6" ht="24" customHeight="1" thickBot="1" x14ac:dyDescent="0.3">
      <c r="B6" s="20" t="s">
        <v>32</v>
      </c>
      <c r="C6" s="20" t="s">
        <v>27</v>
      </c>
      <c r="D6" s="21" t="s">
        <v>28</v>
      </c>
      <c r="E6" s="22" t="s">
        <v>29</v>
      </c>
      <c r="F6" s="22" t="s">
        <v>90</v>
      </c>
    </row>
    <row r="7" spans="2:6" ht="15.75" thickBot="1" x14ac:dyDescent="0.3">
      <c r="B7" s="23" t="s">
        <v>33</v>
      </c>
      <c r="C7" s="48" t="s">
        <v>1306</v>
      </c>
      <c r="D7" s="50" t="s">
        <v>1307</v>
      </c>
      <c r="E7" s="30" t="s">
        <v>1308</v>
      </c>
      <c r="F7" s="30" t="s">
        <v>1309</v>
      </c>
    </row>
    <row r="8" spans="2:6" ht="36" customHeight="1" thickBot="1" x14ac:dyDescent="0.3">
      <c r="B8" s="23" t="s">
        <v>323</v>
      </c>
      <c r="C8" s="48" t="s">
        <v>1310</v>
      </c>
      <c r="D8" s="50" t="s">
        <v>1311</v>
      </c>
      <c r="E8" s="30" t="s">
        <v>1312</v>
      </c>
      <c r="F8" s="30" t="s">
        <v>1313</v>
      </c>
    </row>
    <row r="9" spans="2:6" ht="15.75" thickBot="1" x14ac:dyDescent="0.3">
      <c r="B9" s="23" t="s">
        <v>130</v>
      </c>
      <c r="C9" s="48" t="s">
        <v>1314</v>
      </c>
      <c r="D9" s="50" t="s">
        <v>1315</v>
      </c>
      <c r="E9" s="30" t="s">
        <v>1316</v>
      </c>
      <c r="F9" s="30" t="s">
        <v>1317</v>
      </c>
    </row>
    <row r="10" spans="2:6" ht="15.75" thickBot="1" x14ac:dyDescent="0.3">
      <c r="B10" s="23" t="s">
        <v>91</v>
      </c>
      <c r="C10" s="48" t="s">
        <v>1318</v>
      </c>
      <c r="D10" s="50" t="s">
        <v>1319</v>
      </c>
      <c r="E10" s="30" t="s">
        <v>1320</v>
      </c>
      <c r="F10" s="30" t="s">
        <v>1321</v>
      </c>
    </row>
    <row r="11" spans="2:6" ht="15.75" thickBot="1" x14ac:dyDescent="0.3">
      <c r="B11" s="23" t="s">
        <v>627</v>
      </c>
      <c r="C11" s="48" t="s">
        <v>1322</v>
      </c>
      <c r="D11" s="50" t="s">
        <v>126</v>
      </c>
      <c r="E11" s="30" t="s">
        <v>1323</v>
      </c>
      <c r="F11" s="30" t="s">
        <v>1324</v>
      </c>
    </row>
    <row r="12" spans="2:6" ht="15.75" thickBot="1" x14ac:dyDescent="0.3">
      <c r="B12" s="23" t="s">
        <v>628</v>
      </c>
      <c r="C12" s="48" t="s">
        <v>1325</v>
      </c>
      <c r="D12" s="50" t="s">
        <v>753</v>
      </c>
      <c r="E12" s="30" t="s">
        <v>1326</v>
      </c>
      <c r="F12" s="30" t="s">
        <v>1327</v>
      </c>
    </row>
    <row r="13" spans="2:6" ht="15.75" thickBot="1" x14ac:dyDescent="0.3">
      <c r="B13" s="23" t="s">
        <v>629</v>
      </c>
      <c r="C13" s="48" t="s">
        <v>1328</v>
      </c>
      <c r="D13" s="50" t="s">
        <v>126</v>
      </c>
      <c r="E13" s="30" t="s">
        <v>1329</v>
      </c>
      <c r="F13" s="30" t="s">
        <v>1330</v>
      </c>
    </row>
    <row r="14" spans="2:6" ht="15.75" thickBot="1" x14ac:dyDescent="0.3">
      <c r="B14" s="23" t="s">
        <v>316</v>
      </c>
      <c r="C14" s="48" t="s">
        <v>1331</v>
      </c>
      <c r="D14" s="50" t="s">
        <v>126</v>
      </c>
      <c r="E14" s="30" t="s">
        <v>1332</v>
      </c>
      <c r="F14" s="30" t="s">
        <v>1333</v>
      </c>
    </row>
    <row r="15" spans="2:6" ht="36" customHeight="1" thickBot="1" x14ac:dyDescent="0.3">
      <c r="B15" s="23" t="s">
        <v>303</v>
      </c>
      <c r="C15" s="48" t="s">
        <v>1334</v>
      </c>
      <c r="D15" s="50" t="s">
        <v>1278</v>
      </c>
      <c r="E15" s="30" t="s">
        <v>1335</v>
      </c>
      <c r="F15" s="30" t="s">
        <v>1336</v>
      </c>
    </row>
    <row r="16" spans="2:6" ht="15.75" thickBot="1" x14ac:dyDescent="0.3">
      <c r="B16" s="23" t="s">
        <v>630</v>
      </c>
      <c r="C16" s="48" t="s">
        <v>878</v>
      </c>
      <c r="D16" s="50" t="s">
        <v>126</v>
      </c>
      <c r="E16" s="30" t="s">
        <v>1337</v>
      </c>
      <c r="F16" s="30" t="s">
        <v>1338</v>
      </c>
    </row>
    <row r="17" spans="2:6" ht="15.75" thickBot="1" x14ac:dyDescent="0.3">
      <c r="B17" s="24" t="s">
        <v>37</v>
      </c>
      <c r="C17" s="77" t="s">
        <v>1339</v>
      </c>
      <c r="D17" s="78" t="s">
        <v>126</v>
      </c>
      <c r="E17" s="31" t="s">
        <v>126</v>
      </c>
      <c r="F17" s="31" t="s">
        <v>867</v>
      </c>
    </row>
    <row r="18" spans="2:6" ht="30" customHeight="1" x14ac:dyDescent="0.25">
      <c r="B18" s="71" t="s">
        <v>181</v>
      </c>
      <c r="C18" s="25"/>
      <c r="D18" s="25"/>
      <c r="E18" s="25"/>
      <c r="F18" s="25"/>
    </row>
  </sheetData>
  <pageMargins left="0.7" right="0.7" top="0.78740157499999996" bottom="0.78740157499999996" header="0.3" footer="0.3"/>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16771-BE95-49BA-8B6C-05D1B85837A3}">
  <dimension ref="B2:I14"/>
  <sheetViews>
    <sheetView workbookViewId="0">
      <selection activeCell="C7" sqref="C7:I13"/>
    </sheetView>
  </sheetViews>
  <sheetFormatPr baseColWidth="10" defaultRowHeight="15" x14ac:dyDescent="0.25"/>
  <cols>
    <col min="2" max="2" width="18.28515625" customWidth="1"/>
    <col min="3" max="9" width="13.7109375" customWidth="1"/>
  </cols>
  <sheetData>
    <row r="2" spans="2:9" ht="15" customHeight="1" x14ac:dyDescent="0.3">
      <c r="B2" s="37" t="s">
        <v>1340</v>
      </c>
      <c r="C2" s="14"/>
      <c r="D2" s="14"/>
      <c r="E2" s="14"/>
      <c r="F2" s="14"/>
      <c r="G2" s="14"/>
      <c r="H2" s="14"/>
      <c r="I2" s="14"/>
    </row>
    <row r="3" spans="2:9" x14ac:dyDescent="0.25">
      <c r="B3" s="14"/>
      <c r="C3" s="14"/>
      <c r="D3" s="14"/>
      <c r="E3" s="14"/>
      <c r="F3" s="14"/>
      <c r="G3" s="14"/>
      <c r="H3" s="14"/>
      <c r="I3" s="14"/>
    </row>
    <row r="4" spans="2:9" x14ac:dyDescent="0.25">
      <c r="B4" s="14"/>
      <c r="C4" s="14"/>
      <c r="D4" s="14"/>
      <c r="E4" s="14"/>
      <c r="F4" s="14"/>
      <c r="G4" s="14"/>
      <c r="H4" s="14"/>
      <c r="I4" s="14"/>
    </row>
    <row r="5" spans="2:9" x14ac:dyDescent="0.25">
      <c r="B5" s="14"/>
      <c r="C5" s="14"/>
      <c r="D5" s="14"/>
      <c r="E5" s="14"/>
      <c r="F5" s="14"/>
      <c r="G5" s="14"/>
      <c r="H5" s="14"/>
      <c r="I5" s="14"/>
    </row>
    <row r="6" spans="2:9" ht="36" customHeight="1" thickBot="1" x14ac:dyDescent="0.3">
      <c r="B6" s="20" t="s">
        <v>30</v>
      </c>
      <c r="C6" s="20" t="s">
        <v>74</v>
      </c>
      <c r="D6" s="21" t="s">
        <v>75</v>
      </c>
      <c r="E6" s="21" t="s">
        <v>76</v>
      </c>
      <c r="F6" s="21" t="s">
        <v>77</v>
      </c>
      <c r="G6" s="21" t="s">
        <v>78</v>
      </c>
      <c r="H6" s="22" t="s">
        <v>79</v>
      </c>
      <c r="I6" s="22" t="s">
        <v>80</v>
      </c>
    </row>
    <row r="7" spans="2:9" ht="15.75" thickBot="1" x14ac:dyDescent="0.3">
      <c r="B7" s="23" t="s">
        <v>1128</v>
      </c>
      <c r="C7" s="48" t="s">
        <v>1341</v>
      </c>
      <c r="D7" s="50" t="s">
        <v>1055</v>
      </c>
      <c r="E7" s="50" t="s">
        <v>1342</v>
      </c>
      <c r="F7" s="50" t="s">
        <v>1074</v>
      </c>
      <c r="G7" s="50" t="s">
        <v>126</v>
      </c>
      <c r="H7" s="30" t="s">
        <v>1343</v>
      </c>
      <c r="I7" s="30" t="s">
        <v>1344</v>
      </c>
    </row>
    <row r="8" spans="2:9" ht="15.75" thickBot="1" x14ac:dyDescent="0.3">
      <c r="B8" s="23" t="s">
        <v>122</v>
      </c>
      <c r="C8" s="48" t="s">
        <v>1345</v>
      </c>
      <c r="D8" s="50" t="s">
        <v>1346</v>
      </c>
      <c r="E8" s="50" t="s">
        <v>1347</v>
      </c>
      <c r="F8" s="50" t="s">
        <v>1348</v>
      </c>
      <c r="G8" s="50" t="s">
        <v>1349</v>
      </c>
      <c r="H8" s="30" t="s">
        <v>1350</v>
      </c>
      <c r="I8" s="30" t="s">
        <v>1351</v>
      </c>
    </row>
    <row r="9" spans="2:9" ht="15.75" thickBot="1" x14ac:dyDescent="0.3">
      <c r="B9" s="23" t="s">
        <v>123</v>
      </c>
      <c r="C9" s="48" t="s">
        <v>1352</v>
      </c>
      <c r="D9" s="50" t="s">
        <v>1353</v>
      </c>
      <c r="E9" s="50" t="s">
        <v>1354</v>
      </c>
      <c r="F9" s="50" t="s">
        <v>1355</v>
      </c>
      <c r="G9" s="50" t="s">
        <v>1356</v>
      </c>
      <c r="H9" s="30" t="s">
        <v>1357</v>
      </c>
      <c r="I9" s="30" t="s">
        <v>1358</v>
      </c>
    </row>
    <row r="10" spans="2:9" ht="15.75" thickBot="1" x14ac:dyDescent="0.3">
      <c r="B10" s="23" t="s">
        <v>124</v>
      </c>
      <c r="C10" s="48" t="s">
        <v>1359</v>
      </c>
      <c r="D10" s="50" t="s">
        <v>1360</v>
      </c>
      <c r="E10" s="50" t="s">
        <v>1361</v>
      </c>
      <c r="F10" s="50" t="s">
        <v>1362</v>
      </c>
      <c r="G10" s="50" t="s">
        <v>1356</v>
      </c>
      <c r="H10" s="30" t="s">
        <v>1363</v>
      </c>
      <c r="I10" s="30" t="s">
        <v>1364</v>
      </c>
    </row>
    <row r="11" spans="2:9" ht="15.75" thickBot="1" x14ac:dyDescent="0.3">
      <c r="B11" s="23" t="s">
        <v>125</v>
      </c>
      <c r="C11" s="48" t="s">
        <v>1365</v>
      </c>
      <c r="D11" s="50" t="s">
        <v>1366</v>
      </c>
      <c r="E11" s="50" t="s">
        <v>1367</v>
      </c>
      <c r="F11" s="50" t="s">
        <v>1368</v>
      </c>
      <c r="G11" s="50" t="s">
        <v>1356</v>
      </c>
      <c r="H11" s="30" t="s">
        <v>1369</v>
      </c>
      <c r="I11" s="30" t="s">
        <v>1370</v>
      </c>
    </row>
    <row r="12" spans="2:9" ht="15.75" thickBot="1" x14ac:dyDescent="0.3">
      <c r="B12" s="23" t="s">
        <v>1144</v>
      </c>
      <c r="C12" s="48" t="s">
        <v>126</v>
      </c>
      <c r="D12" s="50" t="s">
        <v>126</v>
      </c>
      <c r="E12" s="50" t="s">
        <v>747</v>
      </c>
      <c r="F12" s="50" t="s">
        <v>1371</v>
      </c>
      <c r="G12" s="50" t="s">
        <v>126</v>
      </c>
      <c r="H12" s="30" t="s">
        <v>1372</v>
      </c>
      <c r="I12" s="30" t="s">
        <v>126</v>
      </c>
    </row>
    <row r="13" spans="2:9" ht="29.25" thickBot="1" x14ac:dyDescent="0.3">
      <c r="B13" s="24" t="s">
        <v>89</v>
      </c>
      <c r="C13" s="77" t="s">
        <v>1373</v>
      </c>
      <c r="D13" s="78" t="s">
        <v>1374</v>
      </c>
      <c r="E13" s="78" t="s">
        <v>1203</v>
      </c>
      <c r="F13" s="78" t="s">
        <v>1375</v>
      </c>
      <c r="G13" s="78" t="s">
        <v>1376</v>
      </c>
      <c r="H13" s="31" t="s">
        <v>1204</v>
      </c>
      <c r="I13" s="31" t="s">
        <v>1377</v>
      </c>
    </row>
    <row r="14" spans="2:9" ht="60.75" x14ac:dyDescent="0.25">
      <c r="B14" s="25" t="s">
        <v>181</v>
      </c>
      <c r="C14" s="25"/>
      <c r="D14" s="25"/>
      <c r="E14" s="25"/>
      <c r="F14" s="25"/>
      <c r="G14" s="25"/>
      <c r="H14" s="25"/>
      <c r="I14" s="25"/>
    </row>
  </sheetData>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127F5-1236-4CE9-95D3-813E08E29CF5}">
  <dimension ref="B2:L18"/>
  <sheetViews>
    <sheetView workbookViewId="0">
      <selection activeCell="B3" sqref="B3"/>
    </sheetView>
  </sheetViews>
  <sheetFormatPr baseColWidth="10" defaultRowHeight="15" x14ac:dyDescent="0.25"/>
  <cols>
    <col min="2" max="2" width="18.28515625" customWidth="1"/>
    <col min="3" max="12" width="13.7109375" customWidth="1"/>
  </cols>
  <sheetData>
    <row r="2" spans="2:12" ht="15" customHeight="1" x14ac:dyDescent="0.3">
      <c r="B2" s="37" t="s">
        <v>643</v>
      </c>
      <c r="C2" s="47"/>
      <c r="D2" s="47"/>
      <c r="E2" s="47"/>
      <c r="F2" s="47"/>
      <c r="G2" s="47"/>
      <c r="H2" s="47"/>
      <c r="I2" s="65"/>
      <c r="J2" s="65"/>
      <c r="K2" s="65"/>
      <c r="L2" s="16"/>
    </row>
    <row r="3" spans="2:12" ht="16.5" x14ac:dyDescent="0.3">
      <c r="B3" s="47"/>
      <c r="C3" s="47"/>
      <c r="D3" s="47"/>
      <c r="E3" s="47"/>
      <c r="F3" s="47"/>
      <c r="G3" s="47"/>
      <c r="H3" s="47"/>
      <c r="I3" s="65"/>
      <c r="J3" s="65"/>
      <c r="K3" s="65"/>
      <c r="L3" s="16"/>
    </row>
    <row r="4" spans="2:12" ht="16.5" x14ac:dyDescent="0.3">
      <c r="B4" s="47"/>
      <c r="C4" s="47"/>
      <c r="D4" s="47"/>
      <c r="E4" s="47"/>
      <c r="F4" s="47"/>
      <c r="G4" s="47"/>
      <c r="H4" s="47"/>
      <c r="I4" s="65"/>
      <c r="J4" s="65"/>
      <c r="K4" s="65"/>
      <c r="L4" s="16"/>
    </row>
    <row r="5" spans="2:12" ht="16.5" x14ac:dyDescent="0.3">
      <c r="B5" s="47"/>
      <c r="C5" s="47"/>
      <c r="D5" s="47"/>
      <c r="E5" s="47"/>
      <c r="F5" s="47"/>
      <c r="G5" s="47"/>
      <c r="H5" s="65"/>
      <c r="I5" s="65"/>
      <c r="J5" s="65"/>
      <c r="K5" s="65"/>
      <c r="L5" s="16"/>
    </row>
    <row r="6" spans="2:12" ht="36" customHeight="1" thickBot="1" x14ac:dyDescent="0.3">
      <c r="B6" s="162" t="s">
        <v>0</v>
      </c>
      <c r="C6" s="162" t="s">
        <v>182</v>
      </c>
      <c r="D6" s="161"/>
      <c r="E6" s="161" t="s">
        <v>183</v>
      </c>
      <c r="F6" s="161"/>
      <c r="G6" s="161" t="s">
        <v>184</v>
      </c>
      <c r="H6" s="161"/>
      <c r="I6" s="161"/>
      <c r="J6" s="161"/>
      <c r="K6" s="160" t="s">
        <v>185</v>
      </c>
      <c r="L6" s="160"/>
    </row>
    <row r="7" spans="2:12" ht="15.75" thickBot="1" x14ac:dyDescent="0.3">
      <c r="B7" s="201"/>
      <c r="C7" s="183"/>
      <c r="D7" s="184"/>
      <c r="E7" s="184"/>
      <c r="F7" s="184"/>
      <c r="G7" s="184"/>
      <c r="H7" s="184"/>
      <c r="I7" s="184"/>
      <c r="J7" s="184"/>
      <c r="K7" s="185"/>
      <c r="L7" s="185"/>
    </row>
    <row r="8" spans="2:12" ht="15.75" thickBot="1" x14ac:dyDescent="0.3">
      <c r="B8" s="201"/>
      <c r="C8" s="183"/>
      <c r="D8" s="184"/>
      <c r="E8" s="184"/>
      <c r="F8" s="184"/>
      <c r="G8" s="184" t="s">
        <v>2</v>
      </c>
      <c r="H8" s="184"/>
      <c r="I8" s="184" t="s">
        <v>4</v>
      </c>
      <c r="J8" s="184"/>
      <c r="K8" s="185"/>
      <c r="L8" s="185"/>
    </row>
    <row r="9" spans="2:12" ht="15.75" thickBot="1" x14ac:dyDescent="0.3">
      <c r="B9" s="201"/>
      <c r="C9" s="17">
        <v>2024</v>
      </c>
      <c r="D9" s="18">
        <v>2025</v>
      </c>
      <c r="E9" s="18">
        <v>2024</v>
      </c>
      <c r="F9" s="18">
        <v>2025</v>
      </c>
      <c r="G9" s="18">
        <v>2024</v>
      </c>
      <c r="H9" s="18">
        <v>2025</v>
      </c>
      <c r="I9" s="18">
        <v>2024</v>
      </c>
      <c r="J9" s="18">
        <v>2025</v>
      </c>
      <c r="K9" s="19">
        <v>2024</v>
      </c>
      <c r="L9" s="19">
        <v>2025</v>
      </c>
    </row>
    <row r="10" spans="2:12" ht="15.75" thickBot="1" x14ac:dyDescent="0.3">
      <c r="B10" s="23" t="s">
        <v>27</v>
      </c>
      <c r="C10" s="38">
        <v>78321</v>
      </c>
      <c r="D10" s="39">
        <v>80616</v>
      </c>
      <c r="E10" s="39">
        <v>2129</v>
      </c>
      <c r="F10" s="39">
        <v>2172</v>
      </c>
      <c r="G10" s="39">
        <v>14746</v>
      </c>
      <c r="H10" s="39">
        <v>14841</v>
      </c>
      <c r="I10" s="18">
        <v>177</v>
      </c>
      <c r="J10" s="18">
        <v>194</v>
      </c>
      <c r="K10" s="35">
        <v>15193</v>
      </c>
      <c r="L10" s="35">
        <v>16103</v>
      </c>
    </row>
    <row r="11" spans="2:12" ht="15.75" thickBot="1" x14ac:dyDescent="0.3">
      <c r="B11" s="23" t="s">
        <v>28</v>
      </c>
      <c r="C11" s="38">
        <v>5405</v>
      </c>
      <c r="D11" s="39">
        <v>6637</v>
      </c>
      <c r="E11" s="18" t="s">
        <v>262</v>
      </c>
      <c r="F11" s="18" t="s">
        <v>263</v>
      </c>
      <c r="G11" s="18" t="s">
        <v>262</v>
      </c>
      <c r="H11" s="18" t="s">
        <v>263</v>
      </c>
      <c r="I11" s="18" t="s">
        <v>262</v>
      </c>
      <c r="J11" s="18" t="s">
        <v>263</v>
      </c>
      <c r="K11" s="35">
        <v>3165</v>
      </c>
      <c r="L11" s="35">
        <v>3814</v>
      </c>
    </row>
    <row r="12" spans="2:12" ht="15.75" thickBot="1" x14ac:dyDescent="0.3">
      <c r="B12" s="23" t="s">
        <v>29</v>
      </c>
      <c r="C12" s="38">
        <v>47400</v>
      </c>
      <c r="D12" s="39">
        <v>48790</v>
      </c>
      <c r="E12" s="18" t="s">
        <v>262</v>
      </c>
      <c r="F12" s="18" t="s">
        <v>263</v>
      </c>
      <c r="G12" s="18" t="s">
        <v>262</v>
      </c>
      <c r="H12" s="18" t="s">
        <v>263</v>
      </c>
      <c r="I12" s="18" t="s">
        <v>262</v>
      </c>
      <c r="J12" s="18" t="s">
        <v>263</v>
      </c>
      <c r="K12" s="35">
        <v>12505</v>
      </c>
      <c r="L12" s="35">
        <v>13951</v>
      </c>
    </row>
    <row r="13" spans="2:12" ht="15.75" thickBot="1" x14ac:dyDescent="0.3">
      <c r="B13" s="23" t="s">
        <v>85</v>
      </c>
      <c r="C13" s="53">
        <v>131126</v>
      </c>
      <c r="D13" s="59">
        <v>136043</v>
      </c>
      <c r="E13" s="59">
        <v>2129</v>
      </c>
      <c r="F13" s="59">
        <v>2172</v>
      </c>
      <c r="G13" s="59">
        <v>14746</v>
      </c>
      <c r="H13" s="59">
        <v>14841</v>
      </c>
      <c r="I13" s="60">
        <v>177</v>
      </c>
      <c r="J13" s="59">
        <v>2219</v>
      </c>
      <c r="K13" s="54">
        <v>30863</v>
      </c>
      <c r="L13" s="54">
        <v>33868</v>
      </c>
    </row>
    <row r="14" spans="2:12" x14ac:dyDescent="0.25">
      <c r="B14" s="8"/>
      <c r="C14" s="6"/>
      <c r="D14" s="6"/>
      <c r="E14" s="6"/>
      <c r="F14" s="6"/>
      <c r="G14" s="6"/>
      <c r="H14" s="6"/>
      <c r="I14" s="6"/>
      <c r="J14" s="6"/>
      <c r="K14" s="6"/>
      <c r="L14" s="6"/>
    </row>
    <row r="15" spans="2:12" x14ac:dyDescent="0.25">
      <c r="C15" s="7"/>
      <c r="D15" s="7"/>
      <c r="E15" s="7"/>
      <c r="F15" s="7"/>
      <c r="G15" s="7"/>
      <c r="H15" s="7"/>
      <c r="K15" s="7"/>
      <c r="L15" s="7"/>
    </row>
    <row r="16" spans="2:12" x14ac:dyDescent="0.25">
      <c r="C16" s="7"/>
      <c r="D16" s="7"/>
      <c r="K16" s="7"/>
      <c r="L16" s="7"/>
    </row>
    <row r="17" spans="3:12" x14ac:dyDescent="0.25">
      <c r="C17" s="7"/>
      <c r="D17" s="7"/>
      <c r="K17" s="7"/>
      <c r="L17" s="7"/>
    </row>
    <row r="18" spans="3:12" x14ac:dyDescent="0.25">
      <c r="C18" s="7"/>
      <c r="D18" s="7"/>
      <c r="E18" s="7"/>
      <c r="F18" s="7"/>
      <c r="G18" s="7"/>
      <c r="H18" s="7"/>
      <c r="K18" s="7"/>
      <c r="L18" s="7"/>
    </row>
  </sheetData>
  <mergeCells count="7">
    <mergeCell ref="K6:L8"/>
    <mergeCell ref="B6:B9"/>
    <mergeCell ref="C6:D8"/>
    <mergeCell ref="E6:F8"/>
    <mergeCell ref="G6:J7"/>
    <mergeCell ref="G8:H8"/>
    <mergeCell ref="I8:J8"/>
  </mergeCells>
  <pageMargins left="0.7" right="0.7" top="0.78740157499999996" bottom="0.78740157499999996" header="0.3" footer="0.3"/>
  <pageSetup paperSize="9"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4B290-3053-409D-8FA5-021F89859257}">
  <dimension ref="B2:E14"/>
  <sheetViews>
    <sheetView workbookViewId="0">
      <selection activeCell="C7" sqref="C7:E13"/>
    </sheetView>
  </sheetViews>
  <sheetFormatPr baseColWidth="10" defaultRowHeight="15" x14ac:dyDescent="0.25"/>
  <cols>
    <col min="2" max="2" width="25.140625" customWidth="1"/>
    <col min="3" max="5" width="16.42578125" customWidth="1"/>
  </cols>
  <sheetData>
    <row r="2" spans="2:5" ht="15" customHeight="1" x14ac:dyDescent="0.3">
      <c r="B2" s="37" t="s">
        <v>1378</v>
      </c>
      <c r="C2" s="14"/>
      <c r="D2" s="14"/>
      <c r="E2" s="14"/>
    </row>
    <row r="3" spans="2:5" x14ac:dyDescent="0.25">
      <c r="B3" s="14"/>
      <c r="C3" s="14"/>
      <c r="D3" s="14"/>
      <c r="E3" s="14"/>
    </row>
    <row r="4" spans="2:5" x14ac:dyDescent="0.25">
      <c r="B4" s="14"/>
      <c r="C4" s="14"/>
      <c r="D4" s="14"/>
      <c r="E4" s="14"/>
    </row>
    <row r="5" spans="2:5" x14ac:dyDescent="0.25">
      <c r="B5" s="14"/>
      <c r="C5" s="14"/>
      <c r="D5" s="14"/>
      <c r="E5" s="14"/>
    </row>
    <row r="6" spans="2:5" ht="24" customHeight="1" thickBot="1" x14ac:dyDescent="0.3">
      <c r="B6" s="20" t="s">
        <v>30</v>
      </c>
      <c r="C6" s="20" t="s">
        <v>27</v>
      </c>
      <c r="D6" s="22" t="s">
        <v>28</v>
      </c>
      <c r="E6" s="22" t="s">
        <v>29</v>
      </c>
    </row>
    <row r="7" spans="2:5" ht="15.75" thickBot="1" x14ac:dyDescent="0.3">
      <c r="B7" s="23" t="s">
        <v>1128</v>
      </c>
      <c r="C7" s="48" t="s">
        <v>1379</v>
      </c>
      <c r="D7" s="30" t="s">
        <v>1380</v>
      </c>
      <c r="E7" s="30" t="s">
        <v>1381</v>
      </c>
    </row>
    <row r="8" spans="2:5" ht="15.75" thickBot="1" x14ac:dyDescent="0.3">
      <c r="B8" s="23" t="s">
        <v>122</v>
      </c>
      <c r="C8" s="48" t="s">
        <v>1382</v>
      </c>
      <c r="D8" s="30" t="s">
        <v>1383</v>
      </c>
      <c r="E8" s="30" t="s">
        <v>1384</v>
      </c>
    </row>
    <row r="9" spans="2:5" ht="15.75" thickBot="1" x14ac:dyDescent="0.3">
      <c r="B9" s="23" t="s">
        <v>123</v>
      </c>
      <c r="C9" s="48" t="s">
        <v>1385</v>
      </c>
      <c r="D9" s="30" t="s">
        <v>1386</v>
      </c>
      <c r="E9" s="30" t="s">
        <v>1387</v>
      </c>
    </row>
    <row r="10" spans="2:5" ht="15.75" thickBot="1" x14ac:dyDescent="0.3">
      <c r="B10" s="23" t="s">
        <v>124</v>
      </c>
      <c r="C10" s="48" t="s">
        <v>1388</v>
      </c>
      <c r="D10" s="30" t="s">
        <v>1389</v>
      </c>
      <c r="E10" s="30" t="s">
        <v>1390</v>
      </c>
    </row>
    <row r="11" spans="2:5" ht="15.75" thickBot="1" x14ac:dyDescent="0.3">
      <c r="B11" s="23" t="s">
        <v>125</v>
      </c>
      <c r="C11" s="48" t="s">
        <v>1391</v>
      </c>
      <c r="D11" s="30" t="s">
        <v>1392</v>
      </c>
      <c r="E11" s="30" t="s">
        <v>1393</v>
      </c>
    </row>
    <row r="12" spans="2:5" ht="15.75" thickBot="1" x14ac:dyDescent="0.3">
      <c r="B12" s="23" t="s">
        <v>1144</v>
      </c>
      <c r="C12" s="48" t="s">
        <v>1394</v>
      </c>
      <c r="D12" s="30" t="s">
        <v>126</v>
      </c>
      <c r="E12" s="30" t="s">
        <v>1395</v>
      </c>
    </row>
    <row r="13" spans="2:5" ht="15.75" thickBot="1" x14ac:dyDescent="0.3">
      <c r="B13" s="24" t="s">
        <v>89</v>
      </c>
      <c r="C13" s="77" t="s">
        <v>1396</v>
      </c>
      <c r="D13" s="31" t="s">
        <v>1397</v>
      </c>
      <c r="E13" s="31" t="s">
        <v>1398</v>
      </c>
    </row>
    <row r="14" spans="2:5" ht="36.75" x14ac:dyDescent="0.25">
      <c r="B14" s="25" t="s">
        <v>181</v>
      </c>
      <c r="C14" s="25"/>
      <c r="D14" s="25"/>
      <c r="E14" s="25"/>
    </row>
  </sheetData>
  <pageMargins left="0.7" right="0.7" top="0.78740157499999996" bottom="0.78740157499999996" header="0.3" footer="0.3"/>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DFB66-C47B-46C4-9029-2F9F39D0E7F8}">
  <dimension ref="B2:F18"/>
  <sheetViews>
    <sheetView workbookViewId="0">
      <selection activeCell="C7" sqref="C7:F17"/>
    </sheetView>
  </sheetViews>
  <sheetFormatPr baseColWidth="10" defaultRowHeight="15" x14ac:dyDescent="0.25"/>
  <cols>
    <col min="2" max="2" width="33.28515625" customWidth="1"/>
    <col min="3" max="6" width="16.42578125" customWidth="1"/>
  </cols>
  <sheetData>
    <row r="2" spans="2:6" ht="15" customHeight="1" x14ac:dyDescent="0.3">
      <c r="B2" s="37" t="s">
        <v>1399</v>
      </c>
      <c r="C2" s="14"/>
      <c r="D2" s="14"/>
      <c r="E2" s="14"/>
      <c r="F2" s="14"/>
    </row>
    <row r="3" spans="2:6" x14ac:dyDescent="0.25">
      <c r="B3" s="14"/>
      <c r="C3" s="14"/>
      <c r="D3" s="14"/>
      <c r="E3" s="14"/>
      <c r="F3" s="14"/>
    </row>
    <row r="4" spans="2:6" x14ac:dyDescent="0.25">
      <c r="B4" s="14"/>
      <c r="C4" s="14"/>
      <c r="D4" s="14"/>
      <c r="E4" s="14"/>
      <c r="F4" s="14"/>
    </row>
    <row r="5" spans="2:6" x14ac:dyDescent="0.25">
      <c r="B5" s="14"/>
      <c r="C5" s="14"/>
      <c r="D5" s="14"/>
      <c r="E5" s="14"/>
      <c r="F5" s="14"/>
    </row>
    <row r="6" spans="2:6" ht="24" customHeight="1" thickBot="1" x14ac:dyDescent="0.3">
      <c r="B6" s="20" t="s">
        <v>32</v>
      </c>
      <c r="C6" s="20" t="s">
        <v>27</v>
      </c>
      <c r="D6" s="21" t="s">
        <v>28</v>
      </c>
      <c r="E6" s="22" t="s">
        <v>29</v>
      </c>
      <c r="F6" s="22" t="s">
        <v>90</v>
      </c>
    </row>
    <row r="7" spans="2:6" ht="15.75" thickBot="1" x14ac:dyDescent="0.3">
      <c r="B7" s="23" t="s">
        <v>33</v>
      </c>
      <c r="C7" s="48" t="s">
        <v>1400</v>
      </c>
      <c r="D7" s="50" t="s">
        <v>1401</v>
      </c>
      <c r="E7" s="30" t="s">
        <v>1402</v>
      </c>
      <c r="F7" s="30" t="s">
        <v>1403</v>
      </c>
    </row>
    <row r="8" spans="2:6" ht="36" customHeight="1" thickBot="1" x14ac:dyDescent="0.3">
      <c r="B8" s="23" t="s">
        <v>323</v>
      </c>
      <c r="C8" s="48" t="s">
        <v>1404</v>
      </c>
      <c r="D8" s="50" t="s">
        <v>1405</v>
      </c>
      <c r="E8" s="30" t="s">
        <v>1406</v>
      </c>
      <c r="F8" s="30" t="s">
        <v>1407</v>
      </c>
    </row>
    <row r="9" spans="2:6" ht="15.75" thickBot="1" x14ac:dyDescent="0.3">
      <c r="B9" s="23" t="s">
        <v>91</v>
      </c>
      <c r="C9" s="48" t="s">
        <v>1408</v>
      </c>
      <c r="D9" s="50" t="s">
        <v>1409</v>
      </c>
      <c r="E9" s="30" t="s">
        <v>870</v>
      </c>
      <c r="F9" s="30" t="s">
        <v>1410</v>
      </c>
    </row>
    <row r="10" spans="2:6" ht="15.75" thickBot="1" x14ac:dyDescent="0.3">
      <c r="B10" s="23" t="s">
        <v>130</v>
      </c>
      <c r="C10" s="48" t="s">
        <v>1411</v>
      </c>
      <c r="D10" s="50" t="s">
        <v>1412</v>
      </c>
      <c r="E10" s="30" t="s">
        <v>1413</v>
      </c>
      <c r="F10" s="30" t="s">
        <v>1414</v>
      </c>
    </row>
    <row r="11" spans="2:6" ht="36" customHeight="1" thickBot="1" x14ac:dyDescent="0.3">
      <c r="B11" s="23" t="s">
        <v>303</v>
      </c>
      <c r="C11" s="48" t="s">
        <v>1415</v>
      </c>
      <c r="D11" s="50" t="s">
        <v>1416</v>
      </c>
      <c r="E11" s="30" t="s">
        <v>1417</v>
      </c>
      <c r="F11" s="30" t="s">
        <v>1418</v>
      </c>
    </row>
    <row r="12" spans="2:6" ht="15.75" thickBot="1" x14ac:dyDescent="0.3">
      <c r="B12" s="23" t="s">
        <v>628</v>
      </c>
      <c r="C12" s="48" t="s">
        <v>1419</v>
      </c>
      <c r="D12" s="50" t="s">
        <v>126</v>
      </c>
      <c r="E12" s="30" t="s">
        <v>1420</v>
      </c>
      <c r="F12" s="30" t="s">
        <v>1421</v>
      </c>
    </row>
    <row r="13" spans="2:6" ht="15.75" thickBot="1" x14ac:dyDescent="0.3">
      <c r="B13" s="23" t="s">
        <v>316</v>
      </c>
      <c r="C13" s="48" t="s">
        <v>1394</v>
      </c>
      <c r="D13" s="50" t="s">
        <v>126</v>
      </c>
      <c r="E13" s="30" t="s">
        <v>888</v>
      </c>
      <c r="F13" s="30" t="s">
        <v>1422</v>
      </c>
    </row>
    <row r="14" spans="2:6" ht="15.75" thickBot="1" x14ac:dyDescent="0.3">
      <c r="B14" s="23" t="s">
        <v>629</v>
      </c>
      <c r="C14" s="48" t="s">
        <v>1423</v>
      </c>
      <c r="D14" s="50" t="s">
        <v>754</v>
      </c>
      <c r="E14" s="30" t="s">
        <v>1424</v>
      </c>
      <c r="F14" s="30" t="s">
        <v>1425</v>
      </c>
    </row>
    <row r="15" spans="2:6" ht="15.75" thickBot="1" x14ac:dyDescent="0.3">
      <c r="B15" s="23" t="s">
        <v>34</v>
      </c>
      <c r="C15" s="48" t="s">
        <v>1426</v>
      </c>
      <c r="D15" s="50" t="s">
        <v>126</v>
      </c>
      <c r="E15" s="30" t="s">
        <v>754</v>
      </c>
      <c r="F15" s="30" t="s">
        <v>1427</v>
      </c>
    </row>
    <row r="16" spans="2:6" ht="15.75" thickBot="1" x14ac:dyDescent="0.3">
      <c r="B16" s="23" t="s">
        <v>37</v>
      </c>
      <c r="C16" s="48" t="s">
        <v>892</v>
      </c>
      <c r="D16" s="50" t="s">
        <v>126</v>
      </c>
      <c r="E16" s="30" t="s">
        <v>126</v>
      </c>
      <c r="F16" s="30" t="s">
        <v>1428</v>
      </c>
    </row>
    <row r="17" spans="2:6" ht="15.75" thickBot="1" x14ac:dyDescent="0.3">
      <c r="B17" s="24" t="s">
        <v>630</v>
      </c>
      <c r="C17" s="77" t="s">
        <v>873</v>
      </c>
      <c r="D17" s="78" t="s">
        <v>126</v>
      </c>
      <c r="E17" s="31" t="s">
        <v>126</v>
      </c>
      <c r="F17" s="31" t="s">
        <v>899</v>
      </c>
    </row>
    <row r="18" spans="2:6" ht="30" customHeight="1" x14ac:dyDescent="0.25">
      <c r="B18" s="71" t="s">
        <v>181</v>
      </c>
      <c r="C18" s="25"/>
      <c r="D18" s="25"/>
      <c r="E18" s="25"/>
      <c r="F18" s="25"/>
    </row>
  </sheetData>
  <pageMargins left="0.7" right="0.7" top="0.78740157499999996" bottom="0.78740157499999996" header="0.3" footer="0.3"/>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D2B6D-2F1E-41F6-894E-1DA9C83A5C48}">
  <dimension ref="B2:I14"/>
  <sheetViews>
    <sheetView workbookViewId="0">
      <selection activeCell="G13" sqref="G13"/>
    </sheetView>
  </sheetViews>
  <sheetFormatPr baseColWidth="10" defaultRowHeight="15" x14ac:dyDescent="0.25"/>
  <cols>
    <col min="2" max="2" width="18.28515625" customWidth="1"/>
    <col min="3" max="9" width="13.7109375" customWidth="1"/>
  </cols>
  <sheetData>
    <row r="2" spans="2:9" ht="15" customHeight="1" x14ac:dyDescent="0.3">
      <c r="B2" s="37" t="s">
        <v>1429</v>
      </c>
      <c r="C2" s="14"/>
      <c r="D2" s="14"/>
      <c r="E2" s="14"/>
      <c r="F2" s="14"/>
      <c r="G2" s="14"/>
      <c r="H2" s="14"/>
      <c r="I2" s="14"/>
    </row>
    <row r="3" spans="2:9" x14ac:dyDescent="0.25">
      <c r="B3" s="14"/>
      <c r="C3" s="14"/>
      <c r="D3" s="14"/>
      <c r="E3" s="14"/>
      <c r="F3" s="14"/>
      <c r="G3" s="14"/>
      <c r="H3" s="14"/>
      <c r="I3" s="14"/>
    </row>
    <row r="4" spans="2:9" x14ac:dyDescent="0.25">
      <c r="B4" s="14"/>
      <c r="C4" s="14"/>
      <c r="D4" s="14"/>
      <c r="E4" s="14"/>
      <c r="F4" s="14"/>
      <c r="G4" s="14"/>
      <c r="H4" s="14"/>
      <c r="I4" s="14"/>
    </row>
    <row r="5" spans="2:9" x14ac:dyDescent="0.25">
      <c r="B5" s="14"/>
      <c r="C5" s="14"/>
      <c r="D5" s="14"/>
      <c r="E5" s="14"/>
      <c r="F5" s="14"/>
      <c r="G5" s="14"/>
      <c r="H5" s="14"/>
      <c r="I5" s="14"/>
    </row>
    <row r="6" spans="2:9" ht="36" customHeight="1" thickBot="1" x14ac:dyDescent="0.3">
      <c r="B6" s="20" t="s">
        <v>30</v>
      </c>
      <c r="C6" s="20" t="s">
        <v>74</v>
      </c>
      <c r="D6" s="21" t="s">
        <v>75</v>
      </c>
      <c r="E6" s="21" t="s">
        <v>76</v>
      </c>
      <c r="F6" s="21" t="s">
        <v>77</v>
      </c>
      <c r="G6" s="21" t="s">
        <v>78</v>
      </c>
      <c r="H6" s="22" t="s">
        <v>79</v>
      </c>
      <c r="I6" s="22" t="s">
        <v>80</v>
      </c>
    </row>
    <row r="7" spans="2:9" ht="15.75" thickBot="1" x14ac:dyDescent="0.3">
      <c r="B7" s="23" t="s">
        <v>1128</v>
      </c>
      <c r="C7" s="48" t="s">
        <v>1430</v>
      </c>
      <c r="D7" s="50" t="s">
        <v>1431</v>
      </c>
      <c r="E7" s="50" t="s">
        <v>1432</v>
      </c>
      <c r="F7" s="50" t="s">
        <v>1067</v>
      </c>
      <c r="G7" s="50" t="s">
        <v>126</v>
      </c>
      <c r="H7" s="30" t="s">
        <v>1433</v>
      </c>
      <c r="I7" s="30" t="s">
        <v>1434</v>
      </c>
    </row>
    <row r="8" spans="2:9" ht="15.75" thickBot="1" x14ac:dyDescent="0.3">
      <c r="B8" s="23" t="s">
        <v>122</v>
      </c>
      <c r="C8" s="48" t="s">
        <v>1435</v>
      </c>
      <c r="D8" s="50" t="s">
        <v>1436</v>
      </c>
      <c r="E8" s="50" t="s">
        <v>1437</v>
      </c>
      <c r="F8" s="50" t="s">
        <v>1438</v>
      </c>
      <c r="G8" s="50" t="s">
        <v>1439</v>
      </c>
      <c r="H8" s="30" t="s">
        <v>1440</v>
      </c>
      <c r="I8" s="30" t="s">
        <v>1441</v>
      </c>
    </row>
    <row r="9" spans="2:9" ht="15.75" thickBot="1" x14ac:dyDescent="0.3">
      <c r="B9" s="23" t="s">
        <v>123</v>
      </c>
      <c r="C9" s="48" t="s">
        <v>1442</v>
      </c>
      <c r="D9" s="50" t="s">
        <v>1436</v>
      </c>
      <c r="E9" s="50" t="s">
        <v>1443</v>
      </c>
      <c r="F9" s="50" t="s">
        <v>1444</v>
      </c>
      <c r="G9" s="50" t="s">
        <v>1445</v>
      </c>
      <c r="H9" s="30" t="s">
        <v>1446</v>
      </c>
      <c r="I9" s="30" t="s">
        <v>1447</v>
      </c>
    </row>
    <row r="10" spans="2:9" ht="15.75" thickBot="1" x14ac:dyDescent="0.3">
      <c r="B10" s="23" t="s">
        <v>124</v>
      </c>
      <c r="C10" s="48" t="s">
        <v>1448</v>
      </c>
      <c r="D10" s="50" t="s">
        <v>1449</v>
      </c>
      <c r="E10" s="50" t="s">
        <v>1450</v>
      </c>
      <c r="F10" s="50" t="s">
        <v>1451</v>
      </c>
      <c r="G10" s="50" t="s">
        <v>1452</v>
      </c>
      <c r="H10" s="30" t="s">
        <v>1453</v>
      </c>
      <c r="I10" s="30" t="s">
        <v>1454</v>
      </c>
    </row>
    <row r="11" spans="2:9" ht="15.75" thickBot="1" x14ac:dyDescent="0.3">
      <c r="B11" s="23" t="s">
        <v>125</v>
      </c>
      <c r="C11" s="48" t="s">
        <v>1455</v>
      </c>
      <c r="D11" s="50" t="s">
        <v>1007</v>
      </c>
      <c r="E11" s="50" t="s">
        <v>1456</v>
      </c>
      <c r="F11" s="50" t="s">
        <v>1457</v>
      </c>
      <c r="G11" s="50" t="s">
        <v>1458</v>
      </c>
      <c r="H11" s="30" t="s">
        <v>1459</v>
      </c>
      <c r="I11" s="30" t="s">
        <v>1460</v>
      </c>
    </row>
    <row r="12" spans="2:9" ht="15.75" thickBot="1" x14ac:dyDescent="0.3">
      <c r="B12" s="23" t="s">
        <v>1144</v>
      </c>
      <c r="C12" s="48" t="s">
        <v>1409</v>
      </c>
      <c r="D12" s="50" t="s">
        <v>126</v>
      </c>
      <c r="E12" s="50" t="s">
        <v>753</v>
      </c>
      <c r="F12" s="50" t="s">
        <v>1043</v>
      </c>
      <c r="G12" s="50" t="s">
        <v>126</v>
      </c>
      <c r="H12" s="30" t="s">
        <v>1461</v>
      </c>
      <c r="I12" s="30" t="s">
        <v>1462</v>
      </c>
    </row>
    <row r="13" spans="2:9" ht="29.25" thickBot="1" x14ac:dyDescent="0.3">
      <c r="B13" s="24" t="s">
        <v>89</v>
      </c>
      <c r="C13" s="77" t="s">
        <v>1463</v>
      </c>
      <c r="D13" s="78" t="s">
        <v>1374</v>
      </c>
      <c r="E13" s="78" t="s">
        <v>1203</v>
      </c>
      <c r="F13" s="78" t="s">
        <v>1283</v>
      </c>
      <c r="G13" s="78" t="s">
        <v>1202</v>
      </c>
      <c r="H13" s="31" t="s">
        <v>1464</v>
      </c>
      <c r="I13" s="31" t="s">
        <v>1377</v>
      </c>
    </row>
    <row r="14" spans="2:9" ht="60.75" x14ac:dyDescent="0.25">
      <c r="B14" s="25" t="s">
        <v>181</v>
      </c>
      <c r="C14" s="25"/>
      <c r="D14" s="25"/>
      <c r="E14" s="25"/>
      <c r="F14" s="25"/>
      <c r="G14" s="25"/>
      <c r="H14" s="25"/>
      <c r="I14" s="25"/>
    </row>
  </sheetData>
  <pageMargins left="0.7" right="0.7" top="0.78740157499999996" bottom="0.78740157499999996" header="0.3" footer="0.3"/>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D1C02-8C6A-414F-ACF3-4302AD0AB786}">
  <dimension ref="B2:E14"/>
  <sheetViews>
    <sheetView workbookViewId="0">
      <selection activeCell="C7" sqref="C7:E13"/>
    </sheetView>
  </sheetViews>
  <sheetFormatPr baseColWidth="10" defaultRowHeight="15" x14ac:dyDescent="0.25"/>
  <cols>
    <col min="2" max="2" width="25.140625" customWidth="1"/>
    <col min="3" max="5" width="16.42578125" customWidth="1"/>
  </cols>
  <sheetData>
    <row r="2" spans="2:5" ht="15" customHeight="1" x14ac:dyDescent="0.3">
      <c r="B2" s="37" t="s">
        <v>1465</v>
      </c>
      <c r="C2" s="14"/>
      <c r="D2" s="14"/>
      <c r="E2" s="14"/>
    </row>
    <row r="3" spans="2:5" x14ac:dyDescent="0.25">
      <c r="B3" s="14"/>
      <c r="C3" s="14"/>
      <c r="D3" s="14"/>
      <c r="E3" s="14"/>
    </row>
    <row r="4" spans="2:5" x14ac:dyDescent="0.25">
      <c r="B4" s="14"/>
      <c r="C4" s="14"/>
      <c r="D4" s="14"/>
      <c r="E4" s="14"/>
    </row>
    <row r="5" spans="2:5" x14ac:dyDescent="0.25">
      <c r="B5" s="14"/>
      <c r="C5" s="14"/>
      <c r="D5" s="14"/>
      <c r="E5" s="14"/>
    </row>
    <row r="6" spans="2:5" ht="24" customHeight="1" thickBot="1" x14ac:dyDescent="0.3">
      <c r="B6" s="20" t="s">
        <v>30</v>
      </c>
      <c r="C6" s="20" t="s">
        <v>27</v>
      </c>
      <c r="D6" s="22" t="s">
        <v>28</v>
      </c>
      <c r="E6" s="22" t="s">
        <v>29</v>
      </c>
    </row>
    <row r="7" spans="2:5" ht="15.75" thickBot="1" x14ac:dyDescent="0.3">
      <c r="B7" s="23" t="s">
        <v>1128</v>
      </c>
      <c r="C7" s="48" t="s">
        <v>1466</v>
      </c>
      <c r="D7" s="30" t="s">
        <v>1467</v>
      </c>
      <c r="E7" s="30" t="s">
        <v>1468</v>
      </c>
    </row>
    <row r="8" spans="2:5" ht="15.75" thickBot="1" x14ac:dyDescent="0.3">
      <c r="B8" s="23" t="s">
        <v>122</v>
      </c>
      <c r="C8" s="48" t="s">
        <v>1469</v>
      </c>
      <c r="D8" s="30" t="s">
        <v>1470</v>
      </c>
      <c r="E8" s="30" t="s">
        <v>1471</v>
      </c>
    </row>
    <row r="9" spans="2:5" ht="15.75" thickBot="1" x14ac:dyDescent="0.3">
      <c r="B9" s="23" t="s">
        <v>123</v>
      </c>
      <c r="C9" s="48" t="s">
        <v>1472</v>
      </c>
      <c r="D9" s="30" t="s">
        <v>1473</v>
      </c>
      <c r="E9" s="30" t="s">
        <v>1474</v>
      </c>
    </row>
    <row r="10" spans="2:5" ht="15.75" thickBot="1" x14ac:dyDescent="0.3">
      <c r="B10" s="23" t="s">
        <v>124</v>
      </c>
      <c r="C10" s="48" t="s">
        <v>1475</v>
      </c>
      <c r="D10" s="30" t="s">
        <v>1476</v>
      </c>
      <c r="E10" s="30" t="s">
        <v>1477</v>
      </c>
    </row>
    <row r="11" spans="2:5" ht="15.75" thickBot="1" x14ac:dyDescent="0.3">
      <c r="B11" s="23" t="s">
        <v>125</v>
      </c>
      <c r="C11" s="48" t="s">
        <v>1478</v>
      </c>
      <c r="D11" s="30" t="s">
        <v>1479</v>
      </c>
      <c r="E11" s="30" t="s">
        <v>1480</v>
      </c>
    </row>
    <row r="12" spans="2:5" ht="15.75" thickBot="1" x14ac:dyDescent="0.3">
      <c r="B12" s="23" t="s">
        <v>1144</v>
      </c>
      <c r="C12" s="48" t="s">
        <v>1481</v>
      </c>
      <c r="D12" s="30" t="s">
        <v>126</v>
      </c>
      <c r="E12" s="30" t="s">
        <v>1482</v>
      </c>
    </row>
    <row r="13" spans="2:5" ht="15.75" thickBot="1" x14ac:dyDescent="0.3">
      <c r="B13" s="24" t="s">
        <v>89</v>
      </c>
      <c r="C13" s="77" t="s">
        <v>1148</v>
      </c>
      <c r="D13" s="31" t="s">
        <v>1483</v>
      </c>
      <c r="E13" s="31" t="s">
        <v>1484</v>
      </c>
    </row>
    <row r="14" spans="2:5" ht="36.75" x14ac:dyDescent="0.25">
      <c r="B14" s="25" t="s">
        <v>181</v>
      </c>
      <c r="C14" s="25"/>
      <c r="D14" s="25"/>
      <c r="E14" s="25"/>
    </row>
  </sheetData>
  <pageMargins left="0.7" right="0.7" top="0.78740157499999996" bottom="0.78740157499999996" header="0.3" footer="0.3"/>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248EE-AC4A-4D8C-B454-79C4DCF44D66}">
  <dimension ref="B2:F18"/>
  <sheetViews>
    <sheetView workbookViewId="0">
      <selection activeCell="C7" sqref="C7:F17"/>
    </sheetView>
  </sheetViews>
  <sheetFormatPr baseColWidth="10" defaultRowHeight="15" x14ac:dyDescent="0.25"/>
  <cols>
    <col min="2" max="2" width="33.28515625" customWidth="1"/>
    <col min="3" max="6" width="16.42578125" customWidth="1"/>
  </cols>
  <sheetData>
    <row r="2" spans="2:6" ht="15" customHeight="1" x14ac:dyDescent="0.3">
      <c r="B2" s="37" t="s">
        <v>1485</v>
      </c>
      <c r="C2" s="14"/>
      <c r="D2" s="14"/>
      <c r="E2" s="14"/>
      <c r="F2" s="14"/>
    </row>
    <row r="3" spans="2:6" x14ac:dyDescent="0.25">
      <c r="B3" s="14"/>
      <c r="C3" s="14"/>
      <c r="D3" s="14"/>
      <c r="E3" s="14"/>
      <c r="F3" s="14"/>
    </row>
    <row r="4" spans="2:6" x14ac:dyDescent="0.25">
      <c r="B4" s="14"/>
      <c r="C4" s="14"/>
      <c r="D4" s="14"/>
      <c r="E4" s="14"/>
      <c r="F4" s="14"/>
    </row>
    <row r="5" spans="2:6" x14ac:dyDescent="0.25">
      <c r="B5" s="14"/>
      <c r="C5" s="14"/>
      <c r="D5" s="14"/>
      <c r="E5" s="14"/>
      <c r="F5" s="14"/>
    </row>
    <row r="6" spans="2:6" ht="24" customHeight="1" thickBot="1" x14ac:dyDescent="0.3">
      <c r="B6" s="20" t="s">
        <v>32</v>
      </c>
      <c r="C6" s="20" t="s">
        <v>27</v>
      </c>
      <c r="D6" s="21" t="s">
        <v>28</v>
      </c>
      <c r="E6" s="22" t="s">
        <v>29</v>
      </c>
      <c r="F6" s="22" t="s">
        <v>90</v>
      </c>
    </row>
    <row r="7" spans="2:6" ht="15.75" thickBot="1" x14ac:dyDescent="0.3">
      <c r="B7" s="23" t="s">
        <v>33</v>
      </c>
      <c r="C7" s="48" t="s">
        <v>1486</v>
      </c>
      <c r="D7" s="50" t="s">
        <v>1487</v>
      </c>
      <c r="E7" s="30" t="s">
        <v>1488</v>
      </c>
      <c r="F7" s="30" t="s">
        <v>1489</v>
      </c>
    </row>
    <row r="8" spans="2:6" ht="36" customHeight="1" thickBot="1" x14ac:dyDescent="0.3">
      <c r="B8" s="23" t="s">
        <v>323</v>
      </c>
      <c r="C8" s="48" t="s">
        <v>1490</v>
      </c>
      <c r="D8" s="50" t="s">
        <v>1491</v>
      </c>
      <c r="E8" s="30" t="s">
        <v>1492</v>
      </c>
      <c r="F8" s="30" t="s">
        <v>1493</v>
      </c>
    </row>
    <row r="9" spans="2:6" ht="15.75" thickBot="1" x14ac:dyDescent="0.3">
      <c r="B9" s="23" t="s">
        <v>130</v>
      </c>
      <c r="C9" s="48" t="s">
        <v>1494</v>
      </c>
      <c r="D9" s="50" t="s">
        <v>1495</v>
      </c>
      <c r="E9" s="30" t="s">
        <v>1496</v>
      </c>
      <c r="F9" s="30" t="s">
        <v>1497</v>
      </c>
    </row>
    <row r="10" spans="2:6" ht="15.75" thickBot="1" x14ac:dyDescent="0.3">
      <c r="B10" s="23" t="s">
        <v>91</v>
      </c>
      <c r="C10" s="48" t="s">
        <v>1498</v>
      </c>
      <c r="D10" s="50" t="s">
        <v>126</v>
      </c>
      <c r="E10" s="30" t="s">
        <v>825</v>
      </c>
      <c r="F10" s="30" t="s">
        <v>1499</v>
      </c>
    </row>
    <row r="11" spans="2:6" ht="29.25" thickBot="1" x14ac:dyDescent="0.3">
      <c r="B11" s="23" t="s">
        <v>35</v>
      </c>
      <c r="C11" s="48" t="s">
        <v>1500</v>
      </c>
      <c r="D11" s="50" t="s">
        <v>126</v>
      </c>
      <c r="E11" s="30" t="s">
        <v>1501</v>
      </c>
      <c r="F11" s="30" t="s">
        <v>1502</v>
      </c>
    </row>
    <row r="12" spans="2:6" ht="15.75" thickBot="1" x14ac:dyDescent="0.3">
      <c r="B12" s="23" t="s">
        <v>34</v>
      </c>
      <c r="C12" s="48" t="s">
        <v>1503</v>
      </c>
      <c r="D12" s="50" t="s">
        <v>126</v>
      </c>
      <c r="E12" s="30" t="s">
        <v>743</v>
      </c>
      <c r="F12" s="30" t="s">
        <v>1504</v>
      </c>
    </row>
    <row r="13" spans="2:6" ht="15.75" thickBot="1" x14ac:dyDescent="0.3">
      <c r="B13" s="23" t="s">
        <v>316</v>
      </c>
      <c r="C13" s="48" t="s">
        <v>1505</v>
      </c>
      <c r="D13" s="50" t="s">
        <v>126</v>
      </c>
      <c r="E13" s="30" t="s">
        <v>126</v>
      </c>
      <c r="F13" s="30" t="s">
        <v>1506</v>
      </c>
    </row>
    <row r="14" spans="2:6" ht="36" customHeight="1" thickBot="1" x14ac:dyDescent="0.3">
      <c r="B14" s="23" t="s">
        <v>303</v>
      </c>
      <c r="C14" s="48" t="s">
        <v>1507</v>
      </c>
      <c r="D14" s="50" t="s">
        <v>1508</v>
      </c>
      <c r="E14" s="30" t="s">
        <v>1509</v>
      </c>
      <c r="F14" s="30" t="s">
        <v>1510</v>
      </c>
    </row>
    <row r="15" spans="2:6" ht="15.75" thickBot="1" x14ac:dyDescent="0.3">
      <c r="B15" s="23" t="s">
        <v>630</v>
      </c>
      <c r="C15" s="48" t="s">
        <v>1174</v>
      </c>
      <c r="D15" s="50" t="s">
        <v>126</v>
      </c>
      <c r="E15" s="30" t="s">
        <v>747</v>
      </c>
      <c r="F15" s="30" t="s">
        <v>1511</v>
      </c>
    </row>
    <row r="16" spans="2:6" ht="15.75" thickBot="1" x14ac:dyDescent="0.3">
      <c r="B16" s="23" t="s">
        <v>92</v>
      </c>
      <c r="C16" s="48" t="s">
        <v>1512</v>
      </c>
      <c r="D16" s="50" t="s">
        <v>126</v>
      </c>
      <c r="E16" s="30" t="s">
        <v>126</v>
      </c>
      <c r="F16" s="30" t="s">
        <v>1513</v>
      </c>
    </row>
    <row r="17" spans="2:6" ht="15.75" thickBot="1" x14ac:dyDescent="0.3">
      <c r="B17" s="24" t="s">
        <v>37</v>
      </c>
      <c r="C17" s="77" t="s">
        <v>747</v>
      </c>
      <c r="D17" s="78" t="s">
        <v>126</v>
      </c>
      <c r="E17" s="31" t="s">
        <v>126</v>
      </c>
      <c r="F17" s="31" t="s">
        <v>747</v>
      </c>
    </row>
    <row r="18" spans="2:6" ht="30" customHeight="1" x14ac:dyDescent="0.25">
      <c r="B18" s="71" t="s">
        <v>181</v>
      </c>
      <c r="C18" s="25"/>
      <c r="D18" s="25"/>
      <c r="E18" s="25"/>
      <c r="F18" s="25"/>
    </row>
  </sheetData>
  <pageMargins left="0.7" right="0.7" top="0.78740157499999996" bottom="0.78740157499999996" header="0.3" footer="0.3"/>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5305B-3788-44BF-981C-3C285A237219}">
  <dimension ref="B2:I14"/>
  <sheetViews>
    <sheetView workbookViewId="0">
      <selection activeCell="C7" sqref="C7:I13"/>
    </sheetView>
  </sheetViews>
  <sheetFormatPr baseColWidth="10" defaultRowHeight="15" x14ac:dyDescent="0.25"/>
  <cols>
    <col min="2" max="2" width="18.28515625" customWidth="1"/>
    <col min="3" max="9" width="13.7109375" customWidth="1"/>
  </cols>
  <sheetData>
    <row r="2" spans="2:9" ht="15" customHeight="1" x14ac:dyDescent="0.3">
      <c r="B2" s="37" t="s">
        <v>1514</v>
      </c>
      <c r="C2" s="14"/>
      <c r="D2" s="14"/>
      <c r="E2" s="14"/>
      <c r="F2" s="14"/>
      <c r="G2" s="14"/>
      <c r="H2" s="14"/>
      <c r="I2" s="14"/>
    </row>
    <row r="3" spans="2:9" x14ac:dyDescent="0.25">
      <c r="B3" s="14"/>
      <c r="C3" s="14"/>
      <c r="D3" s="14"/>
      <c r="E3" s="14"/>
      <c r="F3" s="14"/>
      <c r="G3" s="14"/>
      <c r="H3" s="14"/>
      <c r="I3" s="14"/>
    </row>
    <row r="4" spans="2:9" x14ac:dyDescent="0.25">
      <c r="B4" s="14"/>
      <c r="C4" s="14"/>
      <c r="D4" s="14"/>
      <c r="E4" s="14"/>
      <c r="F4" s="14"/>
      <c r="G4" s="14"/>
      <c r="H4" s="14"/>
      <c r="I4" s="14"/>
    </row>
    <row r="5" spans="2:9" x14ac:dyDescent="0.25">
      <c r="B5" s="14"/>
      <c r="C5" s="14"/>
      <c r="D5" s="14"/>
      <c r="E5" s="14"/>
      <c r="F5" s="14"/>
      <c r="G5" s="14"/>
      <c r="H5" s="14"/>
      <c r="I5" s="14"/>
    </row>
    <row r="6" spans="2:9" ht="36" customHeight="1" thickBot="1" x14ac:dyDescent="0.3">
      <c r="B6" s="20" t="s">
        <v>30</v>
      </c>
      <c r="C6" s="20" t="s">
        <v>74</v>
      </c>
      <c r="D6" s="21" t="s">
        <v>75</v>
      </c>
      <c r="E6" s="21" t="s">
        <v>76</v>
      </c>
      <c r="F6" s="21" t="s">
        <v>77</v>
      </c>
      <c r="G6" s="21" t="s">
        <v>78</v>
      </c>
      <c r="H6" s="22" t="s">
        <v>79</v>
      </c>
      <c r="I6" s="22" t="s">
        <v>80</v>
      </c>
    </row>
    <row r="7" spans="2:9" ht="15.75" thickBot="1" x14ac:dyDescent="0.3">
      <c r="B7" s="23" t="s">
        <v>1128</v>
      </c>
      <c r="C7" s="48" t="s">
        <v>1074</v>
      </c>
      <c r="D7" s="50" t="s">
        <v>126</v>
      </c>
      <c r="E7" s="50" t="s">
        <v>1515</v>
      </c>
      <c r="F7" s="50" t="s">
        <v>126</v>
      </c>
      <c r="G7" s="50" t="s">
        <v>126</v>
      </c>
      <c r="H7" s="30" t="s">
        <v>1516</v>
      </c>
      <c r="I7" s="30" t="s">
        <v>1277</v>
      </c>
    </row>
    <row r="8" spans="2:9" ht="15.75" thickBot="1" x14ac:dyDescent="0.3">
      <c r="B8" s="23" t="s">
        <v>122</v>
      </c>
      <c r="C8" s="48" t="s">
        <v>1517</v>
      </c>
      <c r="D8" s="50" t="s">
        <v>1518</v>
      </c>
      <c r="E8" s="50" t="s">
        <v>1519</v>
      </c>
      <c r="F8" s="50" t="s">
        <v>1520</v>
      </c>
      <c r="G8" s="50" t="s">
        <v>1521</v>
      </c>
      <c r="H8" s="30" t="s">
        <v>1522</v>
      </c>
      <c r="I8" s="30" t="s">
        <v>1523</v>
      </c>
    </row>
    <row r="9" spans="2:9" ht="15.75" thickBot="1" x14ac:dyDescent="0.3">
      <c r="B9" s="23" t="s">
        <v>123</v>
      </c>
      <c r="C9" s="48" t="s">
        <v>1524</v>
      </c>
      <c r="D9" s="50" t="s">
        <v>1525</v>
      </c>
      <c r="E9" s="50" t="s">
        <v>1519</v>
      </c>
      <c r="F9" s="50" t="s">
        <v>1526</v>
      </c>
      <c r="G9" s="50" t="s">
        <v>1527</v>
      </c>
      <c r="H9" s="30" t="s">
        <v>1528</v>
      </c>
      <c r="I9" s="30" t="s">
        <v>1529</v>
      </c>
    </row>
    <row r="10" spans="2:9" ht="15.75" thickBot="1" x14ac:dyDescent="0.3">
      <c r="B10" s="23" t="s">
        <v>124</v>
      </c>
      <c r="C10" s="48" t="s">
        <v>1517</v>
      </c>
      <c r="D10" s="50" t="s">
        <v>1530</v>
      </c>
      <c r="E10" s="50" t="s">
        <v>1531</v>
      </c>
      <c r="F10" s="50" t="s">
        <v>1532</v>
      </c>
      <c r="G10" s="50" t="s">
        <v>1533</v>
      </c>
      <c r="H10" s="30" t="s">
        <v>1534</v>
      </c>
      <c r="I10" s="30" t="s">
        <v>1535</v>
      </c>
    </row>
    <row r="11" spans="2:9" ht="15.75" thickBot="1" x14ac:dyDescent="0.3">
      <c r="B11" s="23" t="s">
        <v>125</v>
      </c>
      <c r="C11" s="48" t="s">
        <v>1536</v>
      </c>
      <c r="D11" s="50" t="s">
        <v>1537</v>
      </c>
      <c r="E11" s="50" t="s">
        <v>1538</v>
      </c>
      <c r="F11" s="50" t="s">
        <v>1539</v>
      </c>
      <c r="G11" s="50" t="s">
        <v>1540</v>
      </c>
      <c r="H11" s="30" t="s">
        <v>1541</v>
      </c>
      <c r="I11" s="30" t="s">
        <v>1542</v>
      </c>
    </row>
    <row r="12" spans="2:9" ht="15.75" thickBot="1" x14ac:dyDescent="0.3">
      <c r="B12" s="23" t="s">
        <v>1144</v>
      </c>
      <c r="C12" s="48" t="s">
        <v>1063</v>
      </c>
      <c r="D12" s="50" t="s">
        <v>126</v>
      </c>
      <c r="E12" s="50" t="s">
        <v>1543</v>
      </c>
      <c r="F12" s="50" t="s">
        <v>1544</v>
      </c>
      <c r="G12" s="50" t="s">
        <v>126</v>
      </c>
      <c r="H12" s="30" t="s">
        <v>1545</v>
      </c>
      <c r="I12" s="30" t="s">
        <v>126</v>
      </c>
    </row>
    <row r="13" spans="2:9" ht="29.25" thickBot="1" x14ac:dyDescent="0.3">
      <c r="B13" s="24" t="s">
        <v>89</v>
      </c>
      <c r="C13" s="77" t="s">
        <v>1546</v>
      </c>
      <c r="D13" s="78" t="s">
        <v>1202</v>
      </c>
      <c r="E13" s="78" t="s">
        <v>1547</v>
      </c>
      <c r="F13" s="78" t="s">
        <v>1280</v>
      </c>
      <c r="G13" s="78" t="s">
        <v>1463</v>
      </c>
      <c r="H13" s="31" t="s">
        <v>1548</v>
      </c>
      <c r="I13" s="31" t="s">
        <v>1549</v>
      </c>
    </row>
    <row r="14" spans="2:9" ht="60.75" x14ac:dyDescent="0.25">
      <c r="B14" s="25" t="s">
        <v>181</v>
      </c>
      <c r="C14" s="25"/>
      <c r="D14" s="25"/>
      <c r="E14" s="25"/>
      <c r="F14" s="25"/>
      <c r="G14" s="25"/>
      <c r="H14" s="25"/>
      <c r="I14" s="25"/>
    </row>
  </sheetData>
  <pageMargins left="0.7" right="0.7" top="0.78740157499999996" bottom="0.78740157499999996" header="0.3" footer="0.3"/>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4F44D-1E3C-4335-8A11-FE3597609425}">
  <dimension ref="B2:E14"/>
  <sheetViews>
    <sheetView workbookViewId="0">
      <selection activeCell="C7" sqref="C7:E13"/>
    </sheetView>
  </sheetViews>
  <sheetFormatPr baseColWidth="10" defaultRowHeight="15" x14ac:dyDescent="0.25"/>
  <cols>
    <col min="2" max="2" width="25.140625" customWidth="1"/>
    <col min="3" max="5" width="16.42578125" customWidth="1"/>
  </cols>
  <sheetData>
    <row r="2" spans="2:5" ht="15" customHeight="1" x14ac:dyDescent="0.3">
      <c r="B2" s="37" t="s">
        <v>1550</v>
      </c>
      <c r="C2" s="14"/>
      <c r="D2" s="14"/>
      <c r="E2" s="14"/>
    </row>
    <row r="3" spans="2:5" x14ac:dyDescent="0.25">
      <c r="B3" s="14"/>
      <c r="C3" s="14"/>
      <c r="D3" s="14"/>
      <c r="E3" s="14"/>
    </row>
    <row r="4" spans="2:5" x14ac:dyDescent="0.25">
      <c r="B4" s="14"/>
      <c r="C4" s="14"/>
      <c r="D4" s="14"/>
      <c r="E4" s="14"/>
    </row>
    <row r="5" spans="2:5" x14ac:dyDescent="0.25">
      <c r="B5" s="14"/>
      <c r="C5" s="14"/>
      <c r="D5" s="14"/>
      <c r="E5" s="14"/>
    </row>
    <row r="6" spans="2:5" ht="24" customHeight="1" thickBot="1" x14ac:dyDescent="0.3">
      <c r="B6" s="20" t="s">
        <v>30</v>
      </c>
      <c r="C6" s="20" t="s">
        <v>27</v>
      </c>
      <c r="D6" s="22" t="s">
        <v>28</v>
      </c>
      <c r="E6" s="22" t="s">
        <v>29</v>
      </c>
    </row>
    <row r="7" spans="2:5" ht="15.75" thickBot="1" x14ac:dyDescent="0.3">
      <c r="B7" s="23" t="s">
        <v>1128</v>
      </c>
      <c r="C7" s="48" t="s">
        <v>1551</v>
      </c>
      <c r="D7" s="30" t="s">
        <v>1552</v>
      </c>
      <c r="E7" s="30" t="s">
        <v>1553</v>
      </c>
    </row>
    <row r="8" spans="2:5" ht="15.75" thickBot="1" x14ac:dyDescent="0.3">
      <c r="B8" s="23" t="s">
        <v>122</v>
      </c>
      <c r="C8" s="48" t="s">
        <v>1554</v>
      </c>
      <c r="D8" s="30" t="s">
        <v>1555</v>
      </c>
      <c r="E8" s="30" t="s">
        <v>1556</v>
      </c>
    </row>
    <row r="9" spans="2:5" ht="15.75" thickBot="1" x14ac:dyDescent="0.3">
      <c r="B9" s="23" t="s">
        <v>123</v>
      </c>
      <c r="C9" s="48" t="s">
        <v>1557</v>
      </c>
      <c r="D9" s="30" t="s">
        <v>1558</v>
      </c>
      <c r="E9" s="30" t="s">
        <v>1559</v>
      </c>
    </row>
    <row r="10" spans="2:5" ht="15.75" thickBot="1" x14ac:dyDescent="0.3">
      <c r="B10" s="23" t="s">
        <v>124</v>
      </c>
      <c r="C10" s="48" t="s">
        <v>1560</v>
      </c>
      <c r="D10" s="30" t="s">
        <v>1561</v>
      </c>
      <c r="E10" s="30" t="s">
        <v>1562</v>
      </c>
    </row>
    <row r="11" spans="2:5" ht="15.75" thickBot="1" x14ac:dyDescent="0.3">
      <c r="B11" s="23" t="s">
        <v>125</v>
      </c>
      <c r="C11" s="48" t="s">
        <v>1563</v>
      </c>
      <c r="D11" s="30" t="s">
        <v>1564</v>
      </c>
      <c r="E11" s="30" t="s">
        <v>1565</v>
      </c>
    </row>
    <row r="12" spans="2:5" ht="15.75" thickBot="1" x14ac:dyDescent="0.3">
      <c r="B12" s="23" t="s">
        <v>1144</v>
      </c>
      <c r="C12" s="48" t="s">
        <v>1566</v>
      </c>
      <c r="D12" s="30" t="s">
        <v>126</v>
      </c>
      <c r="E12" s="30" t="s">
        <v>878</v>
      </c>
    </row>
    <row r="13" spans="2:5" ht="15.75" thickBot="1" x14ac:dyDescent="0.3">
      <c r="B13" s="24" t="s">
        <v>89</v>
      </c>
      <c r="C13" s="77" t="s">
        <v>1567</v>
      </c>
      <c r="D13" s="31" t="s">
        <v>1568</v>
      </c>
      <c r="E13" s="31" t="s">
        <v>1567</v>
      </c>
    </row>
    <row r="14" spans="2:5" ht="36.75" x14ac:dyDescent="0.25">
      <c r="B14" s="25" t="s">
        <v>181</v>
      </c>
      <c r="C14" s="25"/>
      <c r="D14" s="25"/>
      <c r="E14" s="25"/>
    </row>
  </sheetData>
  <pageMargins left="0.7" right="0.7" top="0.78740157499999996" bottom="0.78740157499999996" header="0.3" footer="0.3"/>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7734E-927A-4899-BD2E-3B6448CFAFE3}">
  <dimension ref="B2:F18"/>
  <sheetViews>
    <sheetView workbookViewId="0">
      <selection activeCell="C7" sqref="C7:F17"/>
    </sheetView>
  </sheetViews>
  <sheetFormatPr baseColWidth="10" defaultRowHeight="15" x14ac:dyDescent="0.25"/>
  <cols>
    <col min="2" max="2" width="33.28515625" customWidth="1"/>
    <col min="3" max="6" width="16.42578125" customWidth="1"/>
  </cols>
  <sheetData>
    <row r="2" spans="2:6" ht="15" customHeight="1" x14ac:dyDescent="0.3">
      <c r="B2" s="37" t="s">
        <v>1569</v>
      </c>
      <c r="C2" s="14"/>
      <c r="D2" s="14"/>
      <c r="E2" s="14"/>
      <c r="F2" s="14"/>
    </row>
    <row r="3" spans="2:6" x14ac:dyDescent="0.25">
      <c r="B3" s="14"/>
      <c r="C3" s="14"/>
      <c r="D3" s="14"/>
      <c r="E3" s="14"/>
      <c r="F3" s="14"/>
    </row>
    <row r="4" spans="2:6" x14ac:dyDescent="0.25">
      <c r="B4" s="14"/>
      <c r="C4" s="14"/>
      <c r="D4" s="14"/>
      <c r="E4" s="14"/>
      <c r="F4" s="14"/>
    </row>
    <row r="5" spans="2:6" x14ac:dyDescent="0.25">
      <c r="B5" s="14"/>
      <c r="C5" s="14"/>
      <c r="D5" s="14"/>
      <c r="E5" s="14"/>
      <c r="F5" s="14"/>
    </row>
    <row r="6" spans="2:6" ht="24" customHeight="1" thickBot="1" x14ac:dyDescent="0.3">
      <c r="B6" s="20" t="s">
        <v>32</v>
      </c>
      <c r="C6" s="20" t="s">
        <v>27</v>
      </c>
      <c r="D6" s="21" t="s">
        <v>28</v>
      </c>
      <c r="E6" s="22" t="s">
        <v>29</v>
      </c>
      <c r="F6" s="22" t="s">
        <v>90</v>
      </c>
    </row>
    <row r="7" spans="2:6" ht="15.75" thickBot="1" x14ac:dyDescent="0.3">
      <c r="B7" s="23" t="s">
        <v>33</v>
      </c>
      <c r="C7" s="48" t="s">
        <v>1570</v>
      </c>
      <c r="D7" s="50" t="s">
        <v>1571</v>
      </c>
      <c r="E7" s="30" t="s">
        <v>1572</v>
      </c>
      <c r="F7" s="30" t="s">
        <v>1573</v>
      </c>
    </row>
    <row r="8" spans="2:6" ht="36" customHeight="1" thickBot="1" x14ac:dyDescent="0.3">
      <c r="B8" s="23" t="s">
        <v>323</v>
      </c>
      <c r="C8" s="48" t="s">
        <v>1574</v>
      </c>
      <c r="D8" s="50" t="s">
        <v>1575</v>
      </c>
      <c r="E8" s="30" t="s">
        <v>1576</v>
      </c>
      <c r="F8" s="30" t="s">
        <v>1577</v>
      </c>
    </row>
    <row r="9" spans="2:6" ht="15.75" thickBot="1" x14ac:dyDescent="0.3">
      <c r="B9" s="23" t="s">
        <v>130</v>
      </c>
      <c r="C9" s="48" t="s">
        <v>1578</v>
      </c>
      <c r="D9" s="50" t="s">
        <v>1579</v>
      </c>
      <c r="E9" s="30" t="s">
        <v>1580</v>
      </c>
      <c r="F9" s="30" t="s">
        <v>1581</v>
      </c>
    </row>
    <row r="10" spans="2:6" ht="15.75" thickBot="1" x14ac:dyDescent="0.3">
      <c r="B10" s="23" t="s">
        <v>91</v>
      </c>
      <c r="C10" s="48" t="s">
        <v>1582</v>
      </c>
      <c r="D10" s="50" t="s">
        <v>126</v>
      </c>
      <c r="E10" s="30" t="s">
        <v>1583</v>
      </c>
      <c r="F10" s="30" t="s">
        <v>1584</v>
      </c>
    </row>
    <row r="11" spans="2:6" ht="36" customHeight="1" thickBot="1" x14ac:dyDescent="0.3">
      <c r="B11" s="23" t="s">
        <v>303</v>
      </c>
      <c r="C11" s="48" t="s">
        <v>1585</v>
      </c>
      <c r="D11" s="50" t="s">
        <v>1586</v>
      </c>
      <c r="E11" s="30" t="s">
        <v>1587</v>
      </c>
      <c r="F11" s="30" t="s">
        <v>1588</v>
      </c>
    </row>
    <row r="12" spans="2:6" ht="15.75" thickBot="1" x14ac:dyDescent="0.3">
      <c r="B12" s="23" t="s">
        <v>34</v>
      </c>
      <c r="C12" s="48" t="s">
        <v>1589</v>
      </c>
      <c r="D12" s="50" t="s">
        <v>1462</v>
      </c>
      <c r="E12" s="30" t="s">
        <v>1590</v>
      </c>
      <c r="F12" s="30" t="s">
        <v>1591</v>
      </c>
    </row>
    <row r="13" spans="2:6" ht="15.75" thickBot="1" x14ac:dyDescent="0.3">
      <c r="B13" s="23" t="s">
        <v>628</v>
      </c>
      <c r="C13" s="48" t="s">
        <v>1592</v>
      </c>
      <c r="D13" s="50" t="s">
        <v>855</v>
      </c>
      <c r="E13" s="30" t="s">
        <v>1593</v>
      </c>
      <c r="F13" s="30" t="s">
        <v>1594</v>
      </c>
    </row>
    <row r="14" spans="2:6" ht="15.75" thickBot="1" x14ac:dyDescent="0.3">
      <c r="B14" s="23" t="s">
        <v>316</v>
      </c>
      <c r="C14" s="48" t="s">
        <v>1595</v>
      </c>
      <c r="D14" s="50" t="s">
        <v>126</v>
      </c>
      <c r="E14" s="30" t="s">
        <v>894</v>
      </c>
      <c r="F14" s="30" t="s">
        <v>1596</v>
      </c>
    </row>
    <row r="15" spans="2:6" ht="15.75" thickBot="1" x14ac:dyDescent="0.3">
      <c r="B15" s="23" t="s">
        <v>160</v>
      </c>
      <c r="C15" s="48" t="s">
        <v>1597</v>
      </c>
      <c r="D15" s="50" t="s">
        <v>126</v>
      </c>
      <c r="E15" s="30" t="s">
        <v>897</v>
      </c>
      <c r="F15" s="30" t="s">
        <v>1598</v>
      </c>
    </row>
    <row r="16" spans="2:6" ht="15.75" thickBot="1" x14ac:dyDescent="0.3">
      <c r="B16" s="23" t="s">
        <v>92</v>
      </c>
      <c r="C16" s="48" t="s">
        <v>1599</v>
      </c>
      <c r="D16" s="50" t="s">
        <v>1076</v>
      </c>
      <c r="E16" s="30" t="s">
        <v>907</v>
      </c>
      <c r="F16" s="30" t="s">
        <v>1600</v>
      </c>
    </row>
    <row r="17" spans="2:6" ht="15.75" thickBot="1" x14ac:dyDescent="0.3">
      <c r="B17" s="24" t="s">
        <v>37</v>
      </c>
      <c r="C17" s="77" t="s">
        <v>1072</v>
      </c>
      <c r="D17" s="78" t="s">
        <v>126</v>
      </c>
      <c r="E17" s="31" t="s">
        <v>126</v>
      </c>
      <c r="F17" s="31" t="s">
        <v>903</v>
      </c>
    </row>
    <row r="18" spans="2:6" ht="30" customHeight="1" x14ac:dyDescent="0.25">
      <c r="B18" s="71" t="s">
        <v>181</v>
      </c>
      <c r="C18" s="25"/>
      <c r="D18" s="25"/>
      <c r="E18" s="25"/>
      <c r="F18" s="25"/>
    </row>
  </sheetData>
  <pageMargins left="0.7" right="0.7" top="0.78740157499999996" bottom="0.78740157499999996" header="0.3" footer="0.3"/>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F406A-0374-44CB-8E50-DB86916C962B}">
  <dimension ref="B2:I14"/>
  <sheetViews>
    <sheetView workbookViewId="0">
      <selection activeCell="C7" sqref="C7:I13"/>
    </sheetView>
  </sheetViews>
  <sheetFormatPr baseColWidth="10" defaultRowHeight="15" x14ac:dyDescent="0.25"/>
  <cols>
    <col min="2" max="2" width="18.28515625" customWidth="1"/>
    <col min="3" max="9" width="13.7109375" customWidth="1"/>
  </cols>
  <sheetData>
    <row r="2" spans="2:9" ht="15" customHeight="1" x14ac:dyDescent="0.3">
      <c r="B2" s="37" t="s">
        <v>1601</v>
      </c>
      <c r="C2" s="14"/>
      <c r="D2" s="14"/>
      <c r="E2" s="14"/>
      <c r="F2" s="14"/>
      <c r="G2" s="14"/>
      <c r="H2" s="14"/>
      <c r="I2" s="14"/>
    </row>
    <row r="3" spans="2:9" x14ac:dyDescent="0.25">
      <c r="B3" s="14"/>
      <c r="C3" s="14"/>
      <c r="D3" s="14"/>
      <c r="E3" s="14"/>
      <c r="F3" s="14"/>
      <c r="G3" s="14"/>
      <c r="H3" s="14"/>
      <c r="I3" s="14"/>
    </row>
    <row r="4" spans="2:9" x14ac:dyDescent="0.25">
      <c r="B4" s="14"/>
      <c r="C4" s="14"/>
      <c r="D4" s="14"/>
      <c r="E4" s="14"/>
      <c r="F4" s="14"/>
      <c r="G4" s="14"/>
      <c r="H4" s="14"/>
      <c r="I4" s="14"/>
    </row>
    <row r="5" spans="2:9" x14ac:dyDescent="0.25">
      <c r="B5" s="14"/>
      <c r="C5" s="14"/>
      <c r="D5" s="14"/>
      <c r="E5" s="14"/>
      <c r="F5" s="14"/>
      <c r="G5" s="14"/>
      <c r="H5" s="14"/>
      <c r="I5" s="14"/>
    </row>
    <row r="6" spans="2:9" ht="36" customHeight="1" thickBot="1" x14ac:dyDescent="0.3">
      <c r="B6" s="20" t="s">
        <v>30</v>
      </c>
      <c r="C6" s="20" t="s">
        <v>74</v>
      </c>
      <c r="D6" s="21" t="s">
        <v>75</v>
      </c>
      <c r="E6" s="21" t="s">
        <v>76</v>
      </c>
      <c r="F6" s="21" t="s">
        <v>77</v>
      </c>
      <c r="G6" s="21" t="s">
        <v>78</v>
      </c>
      <c r="H6" s="22" t="s">
        <v>79</v>
      </c>
      <c r="I6" s="22" t="s">
        <v>80</v>
      </c>
    </row>
    <row r="7" spans="2:9" ht="15.75" thickBot="1" x14ac:dyDescent="0.3">
      <c r="B7" s="23" t="s">
        <v>1128</v>
      </c>
      <c r="C7" s="48" t="s">
        <v>1602</v>
      </c>
      <c r="D7" s="50" t="s">
        <v>126</v>
      </c>
      <c r="E7" s="50" t="s">
        <v>1060</v>
      </c>
      <c r="F7" s="50" t="s">
        <v>996</v>
      </c>
      <c r="G7" s="50" t="s">
        <v>126</v>
      </c>
      <c r="H7" s="30" t="s">
        <v>1603</v>
      </c>
      <c r="I7" s="30" t="s">
        <v>1604</v>
      </c>
    </row>
    <row r="8" spans="2:9" ht="15.75" thickBot="1" x14ac:dyDescent="0.3">
      <c r="B8" s="23" t="s">
        <v>122</v>
      </c>
      <c r="C8" s="48" t="s">
        <v>1605</v>
      </c>
      <c r="D8" s="50" t="s">
        <v>1606</v>
      </c>
      <c r="E8" s="50" t="s">
        <v>1607</v>
      </c>
      <c r="F8" s="50" t="s">
        <v>1608</v>
      </c>
      <c r="G8" s="50" t="s">
        <v>126</v>
      </c>
      <c r="H8" s="30" t="s">
        <v>1609</v>
      </c>
      <c r="I8" s="30" t="s">
        <v>1610</v>
      </c>
    </row>
    <row r="9" spans="2:9" ht="15.75" thickBot="1" x14ac:dyDescent="0.3">
      <c r="B9" s="23" t="s">
        <v>123</v>
      </c>
      <c r="C9" s="48" t="s">
        <v>1611</v>
      </c>
      <c r="D9" s="50" t="s">
        <v>1612</v>
      </c>
      <c r="E9" s="50" t="s">
        <v>1613</v>
      </c>
      <c r="F9" s="50" t="s">
        <v>1614</v>
      </c>
      <c r="G9" s="50" t="s">
        <v>1615</v>
      </c>
      <c r="H9" s="30" t="s">
        <v>1616</v>
      </c>
      <c r="I9" s="30" t="s">
        <v>1617</v>
      </c>
    </row>
    <row r="10" spans="2:9" ht="15.75" thickBot="1" x14ac:dyDescent="0.3">
      <c r="B10" s="23" t="s">
        <v>124</v>
      </c>
      <c r="C10" s="48" t="s">
        <v>1618</v>
      </c>
      <c r="D10" s="50" t="s">
        <v>1619</v>
      </c>
      <c r="E10" s="50" t="s">
        <v>1620</v>
      </c>
      <c r="F10" s="50" t="s">
        <v>1621</v>
      </c>
      <c r="G10" s="50" t="s">
        <v>1615</v>
      </c>
      <c r="H10" s="30" t="s">
        <v>1622</v>
      </c>
      <c r="I10" s="30" t="s">
        <v>1623</v>
      </c>
    </row>
    <row r="11" spans="2:9" ht="15.75" thickBot="1" x14ac:dyDescent="0.3">
      <c r="B11" s="23" t="s">
        <v>125</v>
      </c>
      <c r="C11" s="48" t="s">
        <v>1624</v>
      </c>
      <c r="D11" s="50" t="s">
        <v>1625</v>
      </c>
      <c r="E11" s="50" t="s">
        <v>1626</v>
      </c>
      <c r="F11" s="50" t="s">
        <v>1627</v>
      </c>
      <c r="G11" s="50" t="s">
        <v>126</v>
      </c>
      <c r="H11" s="30" t="s">
        <v>1628</v>
      </c>
      <c r="I11" s="30" t="s">
        <v>1629</v>
      </c>
    </row>
    <row r="12" spans="2:9" ht="15.75" thickBot="1" x14ac:dyDescent="0.3">
      <c r="B12" s="23" t="s">
        <v>1144</v>
      </c>
      <c r="C12" s="48" t="s">
        <v>754</v>
      </c>
      <c r="D12" s="50" t="s">
        <v>126</v>
      </c>
      <c r="E12" s="50" t="s">
        <v>126</v>
      </c>
      <c r="F12" s="50" t="s">
        <v>126</v>
      </c>
      <c r="G12" s="50" t="s">
        <v>126</v>
      </c>
      <c r="H12" s="30" t="s">
        <v>1630</v>
      </c>
      <c r="I12" s="30" t="s">
        <v>1076</v>
      </c>
    </row>
    <row r="13" spans="2:9" ht="29.25" thickBot="1" x14ac:dyDescent="0.3">
      <c r="B13" s="24" t="s">
        <v>89</v>
      </c>
      <c r="C13" s="77" t="s">
        <v>1567</v>
      </c>
      <c r="D13" s="78" t="s">
        <v>1375</v>
      </c>
      <c r="E13" s="78" t="s">
        <v>1631</v>
      </c>
      <c r="F13" s="78" t="s">
        <v>1464</v>
      </c>
      <c r="G13" s="78" t="s">
        <v>1376</v>
      </c>
      <c r="H13" s="31" t="s">
        <v>1632</v>
      </c>
      <c r="I13" s="31" t="s">
        <v>1633</v>
      </c>
    </row>
    <row r="14" spans="2:9" ht="60.75" x14ac:dyDescent="0.25">
      <c r="B14" s="25" t="s">
        <v>181</v>
      </c>
      <c r="C14" s="25"/>
      <c r="D14" s="25"/>
      <c r="E14" s="25"/>
      <c r="F14" s="25"/>
      <c r="G14" s="25"/>
      <c r="H14" s="25"/>
      <c r="I14" s="25"/>
    </row>
  </sheetData>
  <pageMargins left="0.7" right="0.7" top="0.78740157499999996" bottom="0.78740157499999996" header="0.3" footer="0.3"/>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2F463-17C5-42EF-ADB6-AE43DA78F3EF}">
  <dimension ref="B2:E14"/>
  <sheetViews>
    <sheetView workbookViewId="0">
      <selection activeCell="C7" sqref="C7:E13"/>
    </sheetView>
  </sheetViews>
  <sheetFormatPr baseColWidth="10" defaultRowHeight="15" x14ac:dyDescent="0.25"/>
  <cols>
    <col min="2" max="2" width="25.140625" customWidth="1"/>
    <col min="3" max="5" width="16.42578125" customWidth="1"/>
  </cols>
  <sheetData>
    <row r="2" spans="2:5" ht="15" customHeight="1" x14ac:dyDescent="0.3">
      <c r="B2" s="37" t="s">
        <v>1634</v>
      </c>
      <c r="C2" s="14"/>
      <c r="D2" s="14"/>
      <c r="E2" s="14"/>
    </row>
    <row r="3" spans="2:5" x14ac:dyDescent="0.25">
      <c r="B3" s="14"/>
      <c r="C3" s="14"/>
      <c r="D3" s="14"/>
      <c r="E3" s="14"/>
    </row>
    <row r="4" spans="2:5" x14ac:dyDescent="0.25">
      <c r="B4" s="14"/>
      <c r="C4" s="14"/>
      <c r="D4" s="14"/>
      <c r="E4" s="14"/>
    </row>
    <row r="5" spans="2:5" x14ac:dyDescent="0.25">
      <c r="B5" s="14"/>
      <c r="C5" s="14"/>
      <c r="D5" s="14"/>
      <c r="E5" s="14"/>
    </row>
    <row r="6" spans="2:5" ht="24" customHeight="1" thickBot="1" x14ac:dyDescent="0.3">
      <c r="B6" s="20" t="s">
        <v>30</v>
      </c>
      <c r="C6" s="20" t="s">
        <v>27</v>
      </c>
      <c r="D6" s="22" t="s">
        <v>28</v>
      </c>
      <c r="E6" s="22" t="s">
        <v>29</v>
      </c>
    </row>
    <row r="7" spans="2:5" ht="15.75" thickBot="1" x14ac:dyDescent="0.3">
      <c r="B7" s="23" t="s">
        <v>1128</v>
      </c>
      <c r="C7" s="48" t="s">
        <v>1243</v>
      </c>
      <c r="D7" s="30" t="s">
        <v>1365</v>
      </c>
      <c r="E7" s="30" t="s">
        <v>1635</v>
      </c>
    </row>
    <row r="8" spans="2:5" ht="15.75" thickBot="1" x14ac:dyDescent="0.3">
      <c r="B8" s="23" t="s">
        <v>122</v>
      </c>
      <c r="C8" s="48" t="s">
        <v>1636</v>
      </c>
      <c r="D8" s="30" t="s">
        <v>1637</v>
      </c>
      <c r="E8" s="30" t="s">
        <v>1638</v>
      </c>
    </row>
    <row r="9" spans="2:5" ht="15.75" thickBot="1" x14ac:dyDescent="0.3">
      <c r="B9" s="23" t="s">
        <v>123</v>
      </c>
      <c r="C9" s="48" t="s">
        <v>1639</v>
      </c>
      <c r="D9" s="30" t="s">
        <v>1640</v>
      </c>
      <c r="E9" s="30" t="s">
        <v>1641</v>
      </c>
    </row>
    <row r="10" spans="2:5" ht="15.75" thickBot="1" x14ac:dyDescent="0.3">
      <c r="B10" s="23" t="s">
        <v>124</v>
      </c>
      <c r="C10" s="48" t="s">
        <v>1642</v>
      </c>
      <c r="D10" s="30" t="s">
        <v>1643</v>
      </c>
      <c r="E10" s="30" t="s">
        <v>1644</v>
      </c>
    </row>
    <row r="11" spans="2:5" ht="15.75" thickBot="1" x14ac:dyDescent="0.3">
      <c r="B11" s="23" t="s">
        <v>125</v>
      </c>
      <c r="C11" s="48" t="s">
        <v>1645</v>
      </c>
      <c r="D11" s="30" t="s">
        <v>1646</v>
      </c>
      <c r="E11" s="30" t="s">
        <v>1647</v>
      </c>
    </row>
    <row r="12" spans="2:5" ht="15.75" thickBot="1" x14ac:dyDescent="0.3">
      <c r="B12" s="23" t="s">
        <v>1144</v>
      </c>
      <c r="C12" s="48" t="s">
        <v>1648</v>
      </c>
      <c r="D12" s="30" t="s">
        <v>126</v>
      </c>
      <c r="E12" s="30" t="s">
        <v>1649</v>
      </c>
    </row>
    <row r="13" spans="2:5" ht="15.75" thickBot="1" x14ac:dyDescent="0.3">
      <c r="B13" s="24" t="s">
        <v>89</v>
      </c>
      <c r="C13" s="77" t="s">
        <v>1279</v>
      </c>
      <c r="D13" s="31" t="s">
        <v>1650</v>
      </c>
      <c r="E13" s="31" t="s">
        <v>1651</v>
      </c>
    </row>
    <row r="14" spans="2:5" ht="36.75" x14ac:dyDescent="0.25">
      <c r="B14" s="25" t="s">
        <v>181</v>
      </c>
      <c r="C14" s="25"/>
      <c r="D14" s="25"/>
      <c r="E14" s="25"/>
    </row>
  </sheetData>
  <pageMargins left="0.7" right="0.7" top="0.78740157499999996" bottom="0.78740157499999996"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27F8C-F5FF-4FB2-B8A7-753BD8BC292B}">
  <dimension ref="B2:K19"/>
  <sheetViews>
    <sheetView workbookViewId="0">
      <selection activeCell="C7" sqref="C7:F17"/>
    </sheetView>
  </sheetViews>
  <sheetFormatPr baseColWidth="10" defaultRowHeight="15" x14ac:dyDescent="0.25"/>
  <cols>
    <col min="2" max="2" width="25.140625" customWidth="1"/>
    <col min="3" max="5" width="16.42578125" customWidth="1"/>
  </cols>
  <sheetData>
    <row r="2" spans="2:11" ht="15" customHeight="1" x14ac:dyDescent="0.3">
      <c r="B2" s="37" t="s">
        <v>644</v>
      </c>
      <c r="C2" s="66"/>
      <c r="D2" s="66"/>
      <c r="E2" s="66"/>
      <c r="F2" s="11"/>
      <c r="G2" s="11"/>
      <c r="H2" s="1"/>
      <c r="I2" s="1"/>
      <c r="J2" s="1"/>
      <c r="K2" s="1"/>
    </row>
    <row r="3" spans="2:11" x14ac:dyDescent="0.25">
      <c r="B3" s="66"/>
      <c r="C3" s="66"/>
      <c r="D3" s="66"/>
      <c r="E3" s="66"/>
      <c r="F3" s="11"/>
      <c r="G3" s="11"/>
    </row>
    <row r="4" spans="2:11" x14ac:dyDescent="0.25">
      <c r="B4" s="66"/>
      <c r="C4" s="66"/>
      <c r="D4" s="66"/>
      <c r="E4" s="66"/>
      <c r="F4" s="11"/>
      <c r="G4" s="11"/>
    </row>
    <row r="5" spans="2:11" ht="16.5" x14ac:dyDescent="0.25">
      <c r="B5" s="65"/>
      <c r="C5" s="65"/>
      <c r="D5" s="65"/>
      <c r="E5" s="65"/>
      <c r="F5" s="1"/>
    </row>
    <row r="6" spans="2:11" ht="24" customHeight="1" thickBot="1" x14ac:dyDescent="0.3">
      <c r="B6" s="20" t="s">
        <v>30</v>
      </c>
      <c r="C6" s="20" t="s">
        <v>264</v>
      </c>
      <c r="D6" s="22" t="s">
        <v>265</v>
      </c>
      <c r="E6" s="84" t="s">
        <v>266</v>
      </c>
      <c r="F6" s="80" t="s">
        <v>1920</v>
      </c>
    </row>
    <row r="7" spans="2:11" ht="15.75" thickBot="1" x14ac:dyDescent="0.3">
      <c r="B7" s="23" t="s">
        <v>171</v>
      </c>
      <c r="C7" s="48" t="s">
        <v>267</v>
      </c>
      <c r="D7" s="30" t="s">
        <v>268</v>
      </c>
      <c r="E7" s="120" t="s">
        <v>269</v>
      </c>
      <c r="F7" s="121" t="s">
        <v>1921</v>
      </c>
    </row>
    <row r="8" spans="2:11" ht="15.75" thickBot="1" x14ac:dyDescent="0.3">
      <c r="B8" s="23" t="s">
        <v>172</v>
      </c>
      <c r="C8" s="48" t="s">
        <v>270</v>
      </c>
      <c r="D8" s="30" t="s">
        <v>271</v>
      </c>
      <c r="E8" s="120" t="s">
        <v>272</v>
      </c>
      <c r="F8" s="121" t="s">
        <v>1922</v>
      </c>
    </row>
    <row r="9" spans="2:11" ht="15.75" thickBot="1" x14ac:dyDescent="0.3">
      <c r="B9" s="23" t="s">
        <v>173</v>
      </c>
      <c r="C9" s="48" t="s">
        <v>273</v>
      </c>
      <c r="D9" s="30" t="s">
        <v>274</v>
      </c>
      <c r="E9" s="120" t="s">
        <v>275</v>
      </c>
      <c r="F9" s="121" t="s">
        <v>1923</v>
      </c>
    </row>
    <row r="10" spans="2:11" ht="15.75" thickBot="1" x14ac:dyDescent="0.3">
      <c r="B10" s="23" t="s">
        <v>174</v>
      </c>
      <c r="C10" s="48" t="s">
        <v>276</v>
      </c>
      <c r="D10" s="30" t="s">
        <v>277</v>
      </c>
      <c r="E10" s="120" t="s">
        <v>278</v>
      </c>
      <c r="F10" s="121" t="s">
        <v>1924</v>
      </c>
    </row>
    <row r="11" spans="2:11" ht="15.75" thickBot="1" x14ac:dyDescent="0.3">
      <c r="B11" s="23" t="s">
        <v>175</v>
      </c>
      <c r="C11" s="48" t="s">
        <v>279</v>
      </c>
      <c r="D11" s="30" t="s">
        <v>280</v>
      </c>
      <c r="E11" s="120" t="s">
        <v>281</v>
      </c>
      <c r="F11" s="121" t="s">
        <v>1925</v>
      </c>
    </row>
    <row r="12" spans="2:11" ht="15.75" thickBot="1" x14ac:dyDescent="0.3">
      <c r="B12" s="23" t="s">
        <v>176</v>
      </c>
      <c r="C12" s="48" t="s">
        <v>282</v>
      </c>
      <c r="D12" s="30" t="s">
        <v>283</v>
      </c>
      <c r="E12" s="120" t="s">
        <v>284</v>
      </c>
      <c r="F12" s="121" t="s">
        <v>1926</v>
      </c>
    </row>
    <row r="13" spans="2:11" ht="15.75" thickBot="1" x14ac:dyDescent="0.3">
      <c r="B13" s="23" t="s">
        <v>177</v>
      </c>
      <c r="C13" s="48" t="s">
        <v>285</v>
      </c>
      <c r="D13" s="30" t="s">
        <v>286</v>
      </c>
      <c r="E13" s="120" t="s">
        <v>287</v>
      </c>
      <c r="F13" s="121" t="s">
        <v>1927</v>
      </c>
    </row>
    <row r="14" spans="2:11" ht="15.75" thickBot="1" x14ac:dyDescent="0.3">
      <c r="B14" s="23" t="s">
        <v>178</v>
      </c>
      <c r="C14" s="48" t="s">
        <v>285</v>
      </c>
      <c r="D14" s="30" t="s">
        <v>288</v>
      </c>
      <c r="E14" s="120" t="s">
        <v>289</v>
      </c>
      <c r="F14" s="121" t="s">
        <v>1928</v>
      </c>
    </row>
    <row r="15" spans="2:11" ht="15.75" thickBot="1" x14ac:dyDescent="0.3">
      <c r="B15" s="23" t="s">
        <v>179</v>
      </c>
      <c r="C15" s="48" t="s">
        <v>290</v>
      </c>
      <c r="D15" s="30" t="s">
        <v>186</v>
      </c>
      <c r="E15" s="120" t="s">
        <v>291</v>
      </c>
      <c r="F15" s="121" t="s">
        <v>1929</v>
      </c>
    </row>
    <row r="16" spans="2:11" x14ac:dyDescent="0.25">
      <c r="B16" s="82" t="s">
        <v>180</v>
      </c>
      <c r="C16" s="122" t="s">
        <v>292</v>
      </c>
      <c r="D16" s="123" t="s">
        <v>126</v>
      </c>
      <c r="E16" s="124" t="s">
        <v>293</v>
      </c>
      <c r="F16" s="125" t="s">
        <v>126</v>
      </c>
    </row>
    <row r="17" spans="2:6" x14ac:dyDescent="0.25">
      <c r="B17" s="83" t="s">
        <v>85</v>
      </c>
      <c r="C17" s="126" t="s">
        <v>1930</v>
      </c>
      <c r="D17" s="126" t="s">
        <v>126</v>
      </c>
      <c r="E17" s="126" t="s">
        <v>1931</v>
      </c>
      <c r="F17" s="127" t="s">
        <v>126</v>
      </c>
    </row>
    <row r="18" spans="2:6" ht="48.75" x14ac:dyDescent="0.25">
      <c r="B18" s="32" t="s">
        <v>128</v>
      </c>
      <c r="C18" s="32"/>
      <c r="D18" s="32"/>
      <c r="E18" s="32"/>
    </row>
    <row r="19" spans="2:6" ht="36.75" x14ac:dyDescent="0.25">
      <c r="B19" s="32" t="s">
        <v>181</v>
      </c>
    </row>
  </sheetData>
  <pageMargins left="0.7" right="0.7" top="0.78740157499999996" bottom="0.78740157499999996" header="0.3" footer="0.3"/>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0ED12-DDCA-45B8-8DE6-673BB1044D90}">
  <dimension ref="B2:F18"/>
  <sheetViews>
    <sheetView workbookViewId="0">
      <selection activeCell="C7" sqref="C7:F17"/>
    </sheetView>
  </sheetViews>
  <sheetFormatPr baseColWidth="10" defaultRowHeight="15" x14ac:dyDescent="0.25"/>
  <cols>
    <col min="2" max="2" width="33.28515625" customWidth="1"/>
    <col min="3" max="6" width="16.42578125" customWidth="1"/>
  </cols>
  <sheetData>
    <row r="2" spans="2:6" ht="15" customHeight="1" x14ac:dyDescent="0.3">
      <c r="B2" s="37" t="s">
        <v>1652</v>
      </c>
      <c r="C2" s="14"/>
      <c r="D2" s="14"/>
      <c r="E2" s="14"/>
      <c r="F2" s="14"/>
    </row>
    <row r="3" spans="2:6" x14ac:dyDescent="0.25">
      <c r="B3" s="14"/>
      <c r="C3" s="14"/>
      <c r="D3" s="14"/>
      <c r="E3" s="14"/>
      <c r="F3" s="14"/>
    </row>
    <row r="4" spans="2:6" x14ac:dyDescent="0.25">
      <c r="B4" s="14"/>
      <c r="C4" s="14"/>
      <c r="D4" s="14"/>
      <c r="E4" s="14"/>
      <c r="F4" s="14"/>
    </row>
    <row r="5" spans="2:6" x14ac:dyDescent="0.25">
      <c r="B5" s="14"/>
      <c r="C5" s="14"/>
      <c r="D5" s="14"/>
      <c r="E5" s="14"/>
      <c r="F5" s="14"/>
    </row>
    <row r="6" spans="2:6" ht="24" customHeight="1" thickBot="1" x14ac:dyDescent="0.3">
      <c r="B6" s="20" t="s">
        <v>32</v>
      </c>
      <c r="C6" s="20" t="s">
        <v>27</v>
      </c>
      <c r="D6" s="21" t="s">
        <v>28</v>
      </c>
      <c r="E6" s="22" t="s">
        <v>29</v>
      </c>
      <c r="F6" s="22" t="s">
        <v>90</v>
      </c>
    </row>
    <row r="7" spans="2:6" ht="15.75" thickBot="1" x14ac:dyDescent="0.3">
      <c r="B7" s="23" t="s">
        <v>33</v>
      </c>
      <c r="C7" s="48" t="s">
        <v>1653</v>
      </c>
      <c r="D7" s="50" t="s">
        <v>1654</v>
      </c>
      <c r="E7" s="30" t="s">
        <v>1655</v>
      </c>
      <c r="F7" s="30" t="s">
        <v>1656</v>
      </c>
    </row>
    <row r="8" spans="2:6" ht="36" customHeight="1" thickBot="1" x14ac:dyDescent="0.3">
      <c r="B8" s="23" t="s">
        <v>323</v>
      </c>
      <c r="C8" s="48" t="s">
        <v>1657</v>
      </c>
      <c r="D8" s="50" t="s">
        <v>1658</v>
      </c>
      <c r="E8" s="30" t="s">
        <v>1659</v>
      </c>
      <c r="F8" s="30" t="s">
        <v>1660</v>
      </c>
    </row>
    <row r="9" spans="2:6" ht="15.75" thickBot="1" x14ac:dyDescent="0.3">
      <c r="B9" s="23" t="s">
        <v>130</v>
      </c>
      <c r="C9" s="48" t="s">
        <v>1661</v>
      </c>
      <c r="D9" s="50" t="s">
        <v>1662</v>
      </c>
      <c r="E9" s="30" t="s">
        <v>1663</v>
      </c>
      <c r="F9" s="30" t="s">
        <v>1664</v>
      </c>
    </row>
    <row r="10" spans="2:6" ht="15.75" thickBot="1" x14ac:dyDescent="0.3">
      <c r="B10" s="23" t="s">
        <v>91</v>
      </c>
      <c r="C10" s="48" t="s">
        <v>1665</v>
      </c>
      <c r="D10" s="50" t="s">
        <v>1666</v>
      </c>
      <c r="E10" s="30" t="s">
        <v>1667</v>
      </c>
      <c r="F10" s="30" t="s">
        <v>1668</v>
      </c>
    </row>
    <row r="11" spans="2:6" ht="15.75" thickBot="1" x14ac:dyDescent="0.3">
      <c r="B11" s="23" t="s">
        <v>627</v>
      </c>
      <c r="C11" s="48" t="s">
        <v>1669</v>
      </c>
      <c r="D11" s="50" t="s">
        <v>1076</v>
      </c>
      <c r="E11" s="30" t="s">
        <v>1670</v>
      </c>
      <c r="F11" s="30" t="s">
        <v>1671</v>
      </c>
    </row>
    <row r="12" spans="2:6" ht="29.25" thickBot="1" x14ac:dyDescent="0.3">
      <c r="B12" s="23" t="s">
        <v>35</v>
      </c>
      <c r="C12" s="48" t="s">
        <v>1672</v>
      </c>
      <c r="D12" s="50" t="s">
        <v>1076</v>
      </c>
      <c r="E12" s="30" t="s">
        <v>1673</v>
      </c>
      <c r="F12" s="30" t="s">
        <v>1331</v>
      </c>
    </row>
    <row r="13" spans="2:6" ht="36" customHeight="1" thickBot="1" x14ac:dyDescent="0.3">
      <c r="B13" s="23" t="s">
        <v>303</v>
      </c>
      <c r="C13" s="48" t="s">
        <v>1674</v>
      </c>
      <c r="D13" s="50" t="s">
        <v>1432</v>
      </c>
      <c r="E13" s="30" t="s">
        <v>1675</v>
      </c>
      <c r="F13" s="30" t="s">
        <v>1676</v>
      </c>
    </row>
    <row r="14" spans="2:6" ht="15.75" thickBot="1" x14ac:dyDescent="0.3">
      <c r="B14" s="23" t="s">
        <v>316</v>
      </c>
      <c r="C14" s="48" t="s">
        <v>1677</v>
      </c>
      <c r="D14" s="50" t="s">
        <v>126</v>
      </c>
      <c r="E14" s="30" t="s">
        <v>753</v>
      </c>
      <c r="F14" s="30" t="s">
        <v>1678</v>
      </c>
    </row>
    <row r="15" spans="2:6" ht="15.75" thickBot="1" x14ac:dyDescent="0.3">
      <c r="B15" s="23" t="s">
        <v>629</v>
      </c>
      <c r="C15" s="48" t="s">
        <v>1679</v>
      </c>
      <c r="D15" s="50" t="s">
        <v>126</v>
      </c>
      <c r="E15" s="30" t="s">
        <v>855</v>
      </c>
      <c r="F15" s="30" t="s">
        <v>1680</v>
      </c>
    </row>
    <row r="16" spans="2:6" ht="15.75" thickBot="1" x14ac:dyDescent="0.3">
      <c r="B16" s="23" t="s">
        <v>160</v>
      </c>
      <c r="C16" s="48" t="s">
        <v>1511</v>
      </c>
      <c r="D16" s="50" t="s">
        <v>126</v>
      </c>
      <c r="E16" s="30" t="s">
        <v>126</v>
      </c>
      <c r="F16" s="30" t="s">
        <v>875</v>
      </c>
    </row>
    <row r="17" spans="2:6" ht="15.75" thickBot="1" x14ac:dyDescent="0.3">
      <c r="B17" s="24" t="s">
        <v>37</v>
      </c>
      <c r="C17" s="77" t="s">
        <v>126</v>
      </c>
      <c r="D17" s="78" t="s">
        <v>126</v>
      </c>
      <c r="E17" s="31" t="s">
        <v>126</v>
      </c>
      <c r="F17" s="31" t="s">
        <v>126</v>
      </c>
    </row>
    <row r="18" spans="2:6" ht="30" customHeight="1" x14ac:dyDescent="0.25">
      <c r="B18" s="71" t="s">
        <v>181</v>
      </c>
      <c r="C18" s="25"/>
      <c r="D18" s="25"/>
      <c r="E18" s="25"/>
      <c r="F18" s="25"/>
    </row>
  </sheetData>
  <pageMargins left="0.7" right="0.7" top="0.78740157499999996" bottom="0.78740157499999996" header="0.3" footer="0.3"/>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07FC7-6DF2-4FC7-A123-DFFAC33E7182}">
  <dimension ref="B2:I14"/>
  <sheetViews>
    <sheetView workbookViewId="0">
      <selection activeCell="C7" sqref="C7:I13"/>
    </sheetView>
  </sheetViews>
  <sheetFormatPr baseColWidth="10" defaultRowHeight="15" x14ac:dyDescent="0.25"/>
  <cols>
    <col min="2" max="2" width="18.28515625" customWidth="1"/>
    <col min="3" max="9" width="13.7109375" customWidth="1"/>
  </cols>
  <sheetData>
    <row r="2" spans="2:9" ht="15" customHeight="1" x14ac:dyDescent="0.3">
      <c r="B2" s="37" t="s">
        <v>1681</v>
      </c>
      <c r="C2" s="14"/>
      <c r="D2" s="14"/>
      <c r="E2" s="14"/>
      <c r="F2" s="14"/>
      <c r="G2" s="14"/>
      <c r="H2" s="14"/>
      <c r="I2" s="14"/>
    </row>
    <row r="3" spans="2:9" x14ac:dyDescent="0.25">
      <c r="B3" s="14"/>
      <c r="C3" s="14"/>
      <c r="D3" s="14"/>
      <c r="E3" s="14"/>
      <c r="F3" s="14"/>
      <c r="G3" s="14"/>
      <c r="H3" s="14"/>
      <c r="I3" s="14"/>
    </row>
    <row r="4" spans="2:9" x14ac:dyDescent="0.25">
      <c r="B4" s="14"/>
      <c r="C4" s="14"/>
      <c r="D4" s="14"/>
      <c r="E4" s="14"/>
      <c r="F4" s="14"/>
      <c r="G4" s="14"/>
      <c r="H4" s="14"/>
      <c r="I4" s="14"/>
    </row>
    <row r="5" spans="2:9" x14ac:dyDescent="0.25">
      <c r="B5" s="14"/>
      <c r="C5" s="14"/>
      <c r="D5" s="14"/>
      <c r="E5" s="14"/>
      <c r="F5" s="14"/>
      <c r="G5" s="14"/>
      <c r="H5" s="14"/>
      <c r="I5" s="14"/>
    </row>
    <row r="6" spans="2:9" ht="36" customHeight="1" thickBot="1" x14ac:dyDescent="0.3">
      <c r="B6" s="20" t="s">
        <v>30</v>
      </c>
      <c r="C6" s="20" t="s">
        <v>74</v>
      </c>
      <c r="D6" s="21" t="s">
        <v>75</v>
      </c>
      <c r="E6" s="21" t="s">
        <v>76</v>
      </c>
      <c r="F6" s="21" t="s">
        <v>77</v>
      </c>
      <c r="G6" s="21" t="s">
        <v>78</v>
      </c>
      <c r="H6" s="22" t="s">
        <v>79</v>
      </c>
      <c r="I6" s="22" t="s">
        <v>80</v>
      </c>
    </row>
    <row r="7" spans="2:9" ht="15.75" thickBot="1" x14ac:dyDescent="0.3">
      <c r="B7" s="23" t="s">
        <v>1128</v>
      </c>
      <c r="C7" s="48" t="s">
        <v>1682</v>
      </c>
      <c r="D7" s="50" t="s">
        <v>126</v>
      </c>
      <c r="E7" s="50" t="s">
        <v>1682</v>
      </c>
      <c r="F7" s="50" t="s">
        <v>1055</v>
      </c>
      <c r="G7" s="50" t="s">
        <v>126</v>
      </c>
      <c r="H7" s="30" t="s">
        <v>1683</v>
      </c>
      <c r="I7" s="30" t="s">
        <v>1063</v>
      </c>
    </row>
    <row r="8" spans="2:9" ht="15.75" thickBot="1" x14ac:dyDescent="0.3">
      <c r="B8" s="23" t="s">
        <v>122</v>
      </c>
      <c r="C8" s="48" t="s">
        <v>1684</v>
      </c>
      <c r="D8" s="50" t="s">
        <v>1685</v>
      </c>
      <c r="E8" s="50" t="s">
        <v>1686</v>
      </c>
      <c r="F8" s="50" t="s">
        <v>1687</v>
      </c>
      <c r="G8" s="50" t="s">
        <v>126</v>
      </c>
      <c r="H8" s="30" t="s">
        <v>1688</v>
      </c>
      <c r="I8" s="30" t="s">
        <v>1689</v>
      </c>
    </row>
    <row r="9" spans="2:9" ht="15.75" thickBot="1" x14ac:dyDescent="0.3">
      <c r="B9" s="23" t="s">
        <v>123</v>
      </c>
      <c r="C9" s="48" t="s">
        <v>1192</v>
      </c>
      <c r="D9" s="50" t="s">
        <v>1690</v>
      </c>
      <c r="E9" s="50" t="s">
        <v>1691</v>
      </c>
      <c r="F9" s="50" t="s">
        <v>1692</v>
      </c>
      <c r="G9" s="50" t="s">
        <v>126</v>
      </c>
      <c r="H9" s="30" t="s">
        <v>1693</v>
      </c>
      <c r="I9" s="30" t="s">
        <v>1694</v>
      </c>
    </row>
    <row r="10" spans="2:9" ht="15.75" thickBot="1" x14ac:dyDescent="0.3">
      <c r="B10" s="23" t="s">
        <v>124</v>
      </c>
      <c r="C10" s="48" t="s">
        <v>1695</v>
      </c>
      <c r="D10" s="50" t="s">
        <v>1696</v>
      </c>
      <c r="E10" s="50" t="s">
        <v>1697</v>
      </c>
      <c r="F10" s="50" t="s">
        <v>1698</v>
      </c>
      <c r="G10" s="50" t="s">
        <v>126</v>
      </c>
      <c r="H10" s="30" t="s">
        <v>1699</v>
      </c>
      <c r="I10" s="30" t="s">
        <v>1700</v>
      </c>
    </row>
    <row r="11" spans="2:9" ht="15.75" thickBot="1" x14ac:dyDescent="0.3">
      <c r="B11" s="23" t="s">
        <v>125</v>
      </c>
      <c r="C11" s="48" t="s">
        <v>1701</v>
      </c>
      <c r="D11" s="50" t="s">
        <v>1702</v>
      </c>
      <c r="E11" s="50" t="s">
        <v>1703</v>
      </c>
      <c r="F11" s="50" t="s">
        <v>1704</v>
      </c>
      <c r="G11" s="50" t="s">
        <v>1705</v>
      </c>
      <c r="H11" s="30" t="s">
        <v>1706</v>
      </c>
      <c r="I11" s="30" t="s">
        <v>1707</v>
      </c>
    </row>
    <row r="12" spans="2:9" ht="15.75" thickBot="1" x14ac:dyDescent="0.3">
      <c r="B12" s="23" t="s">
        <v>1144</v>
      </c>
      <c r="C12" s="48" t="s">
        <v>1076</v>
      </c>
      <c r="D12" s="50" t="s">
        <v>126</v>
      </c>
      <c r="E12" s="50" t="s">
        <v>1076</v>
      </c>
      <c r="F12" s="50" t="s">
        <v>1708</v>
      </c>
      <c r="G12" s="50" t="s">
        <v>126</v>
      </c>
      <c r="H12" s="30" t="s">
        <v>1709</v>
      </c>
      <c r="I12" s="30" t="s">
        <v>126</v>
      </c>
    </row>
    <row r="13" spans="2:9" ht="29.25" thickBot="1" x14ac:dyDescent="0.3">
      <c r="B13" s="24" t="s">
        <v>89</v>
      </c>
      <c r="C13" s="77" t="s">
        <v>1148</v>
      </c>
      <c r="D13" s="78" t="s">
        <v>1205</v>
      </c>
      <c r="E13" s="78" t="s">
        <v>1375</v>
      </c>
      <c r="F13" s="78" t="s">
        <v>1710</v>
      </c>
      <c r="G13" s="78" t="s">
        <v>1711</v>
      </c>
      <c r="H13" s="31" t="s">
        <v>1712</v>
      </c>
      <c r="I13" s="31" t="s">
        <v>1283</v>
      </c>
    </row>
    <row r="14" spans="2:9" ht="60.75" x14ac:dyDescent="0.25">
      <c r="B14" s="25" t="s">
        <v>181</v>
      </c>
      <c r="C14" s="25"/>
      <c r="D14" s="25"/>
      <c r="E14" s="25"/>
      <c r="F14" s="25"/>
      <c r="G14" s="25"/>
      <c r="H14" s="25"/>
      <c r="I14" s="25"/>
    </row>
  </sheetData>
  <pageMargins left="0.7" right="0.7" top="0.78740157499999996" bottom="0.78740157499999996" header="0.3" footer="0.3"/>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88B66-B021-452F-99C7-98E786BBC93E}">
  <dimension ref="B2:E14"/>
  <sheetViews>
    <sheetView workbookViewId="0">
      <selection activeCell="C7" sqref="C7:E13"/>
    </sheetView>
  </sheetViews>
  <sheetFormatPr baseColWidth="10" defaultRowHeight="15" x14ac:dyDescent="0.25"/>
  <cols>
    <col min="2" max="2" width="25.140625" customWidth="1"/>
    <col min="3" max="5" width="16.42578125" customWidth="1"/>
  </cols>
  <sheetData>
    <row r="2" spans="2:5" ht="15" customHeight="1" x14ac:dyDescent="0.3">
      <c r="B2" s="37" t="s">
        <v>1713</v>
      </c>
      <c r="C2" s="14"/>
      <c r="D2" s="14"/>
      <c r="E2" s="14"/>
    </row>
    <row r="3" spans="2:5" x14ac:dyDescent="0.25">
      <c r="B3" s="14"/>
      <c r="C3" s="14"/>
      <c r="D3" s="14"/>
      <c r="E3" s="14"/>
    </row>
    <row r="4" spans="2:5" x14ac:dyDescent="0.25">
      <c r="B4" s="14"/>
      <c r="C4" s="14"/>
      <c r="D4" s="14"/>
      <c r="E4" s="14"/>
    </row>
    <row r="5" spans="2:5" x14ac:dyDescent="0.25">
      <c r="B5" s="14"/>
      <c r="C5" s="14"/>
      <c r="D5" s="14"/>
      <c r="E5" s="14"/>
    </row>
    <row r="6" spans="2:5" ht="24" customHeight="1" thickBot="1" x14ac:dyDescent="0.3">
      <c r="B6" s="20" t="s">
        <v>30</v>
      </c>
      <c r="C6" s="20" t="s">
        <v>27</v>
      </c>
      <c r="D6" s="22" t="s">
        <v>28</v>
      </c>
      <c r="E6" s="22" t="s">
        <v>29</v>
      </c>
    </row>
    <row r="7" spans="2:5" ht="15.75" thickBot="1" x14ac:dyDescent="0.3">
      <c r="B7" s="23" t="s">
        <v>1128</v>
      </c>
      <c r="C7" s="48" t="s">
        <v>1714</v>
      </c>
      <c r="D7" s="30" t="s">
        <v>1715</v>
      </c>
      <c r="E7" s="30" t="s">
        <v>1716</v>
      </c>
    </row>
    <row r="8" spans="2:5" ht="15.75" thickBot="1" x14ac:dyDescent="0.3">
      <c r="B8" s="23" t="s">
        <v>122</v>
      </c>
      <c r="C8" s="48" t="s">
        <v>1717</v>
      </c>
      <c r="D8" s="30" t="s">
        <v>1718</v>
      </c>
      <c r="E8" s="30" t="s">
        <v>1719</v>
      </c>
    </row>
    <row r="9" spans="2:5" ht="15.75" thickBot="1" x14ac:dyDescent="0.3">
      <c r="B9" s="23" t="s">
        <v>123</v>
      </c>
      <c r="C9" s="48" t="s">
        <v>1720</v>
      </c>
      <c r="D9" s="30" t="s">
        <v>1721</v>
      </c>
      <c r="E9" s="30" t="s">
        <v>1722</v>
      </c>
    </row>
    <row r="10" spans="2:5" ht="15.75" thickBot="1" x14ac:dyDescent="0.3">
      <c r="B10" s="23" t="s">
        <v>124</v>
      </c>
      <c r="C10" s="48" t="s">
        <v>1723</v>
      </c>
      <c r="D10" s="30" t="s">
        <v>1724</v>
      </c>
      <c r="E10" s="30" t="s">
        <v>1725</v>
      </c>
    </row>
    <row r="11" spans="2:5" ht="15.75" thickBot="1" x14ac:dyDescent="0.3">
      <c r="B11" s="23" t="s">
        <v>125</v>
      </c>
      <c r="C11" s="48" t="s">
        <v>1726</v>
      </c>
      <c r="D11" s="30" t="s">
        <v>1272</v>
      </c>
      <c r="E11" s="30" t="s">
        <v>1727</v>
      </c>
    </row>
    <row r="12" spans="2:5" ht="15.75" thickBot="1" x14ac:dyDescent="0.3">
      <c r="B12" s="23" t="s">
        <v>1144</v>
      </c>
      <c r="C12" s="48" t="s">
        <v>1728</v>
      </c>
      <c r="D12" s="30" t="s">
        <v>126</v>
      </c>
      <c r="E12" s="30" t="s">
        <v>1729</v>
      </c>
    </row>
    <row r="13" spans="2:5" ht="15.75" thickBot="1" x14ac:dyDescent="0.3">
      <c r="B13" s="24" t="s">
        <v>89</v>
      </c>
      <c r="C13" s="77" t="s">
        <v>1224</v>
      </c>
      <c r="D13" s="31" t="s">
        <v>1730</v>
      </c>
      <c r="E13" s="31" t="s">
        <v>1224</v>
      </c>
    </row>
    <row r="14" spans="2:5" ht="36.75" x14ac:dyDescent="0.25">
      <c r="B14" s="25" t="s">
        <v>181</v>
      </c>
      <c r="C14" s="25"/>
      <c r="D14" s="25"/>
      <c r="E14" s="25"/>
    </row>
  </sheetData>
  <pageMargins left="0.7" right="0.7" top="0.78740157499999996" bottom="0.78740157499999996" header="0.3" footer="0.3"/>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B1AA5-354A-4B48-9CC4-58010D55A0B8}">
  <dimension ref="B2:F18"/>
  <sheetViews>
    <sheetView workbookViewId="0">
      <selection activeCell="C7" sqref="C7:F17"/>
    </sheetView>
  </sheetViews>
  <sheetFormatPr baseColWidth="10" defaultRowHeight="15" x14ac:dyDescent="0.25"/>
  <cols>
    <col min="2" max="2" width="33.28515625" customWidth="1"/>
    <col min="3" max="6" width="16.42578125" customWidth="1"/>
  </cols>
  <sheetData>
    <row r="2" spans="2:6" ht="15" customHeight="1" x14ac:dyDescent="0.3">
      <c r="B2" s="37" t="s">
        <v>1731</v>
      </c>
      <c r="C2" s="14"/>
      <c r="D2" s="14"/>
      <c r="E2" s="14"/>
      <c r="F2" s="14"/>
    </row>
    <row r="3" spans="2:6" x14ac:dyDescent="0.25">
      <c r="B3" s="14"/>
      <c r="C3" s="14"/>
      <c r="D3" s="14"/>
      <c r="E3" s="14"/>
      <c r="F3" s="14"/>
    </row>
    <row r="4" spans="2:6" x14ac:dyDescent="0.25">
      <c r="B4" s="14"/>
      <c r="C4" s="14"/>
      <c r="D4" s="14"/>
      <c r="E4" s="14"/>
      <c r="F4" s="14"/>
    </row>
    <row r="5" spans="2:6" x14ac:dyDescent="0.25">
      <c r="B5" s="14"/>
      <c r="C5" s="14"/>
      <c r="D5" s="14"/>
      <c r="E5" s="14"/>
      <c r="F5" s="14"/>
    </row>
    <row r="6" spans="2:6" ht="24" customHeight="1" thickBot="1" x14ac:dyDescent="0.3">
      <c r="B6" s="20" t="s">
        <v>32</v>
      </c>
      <c r="C6" s="20" t="s">
        <v>27</v>
      </c>
      <c r="D6" s="21" t="s">
        <v>28</v>
      </c>
      <c r="E6" s="22" t="s">
        <v>29</v>
      </c>
      <c r="F6" s="22" t="s">
        <v>90</v>
      </c>
    </row>
    <row r="7" spans="2:6" ht="15.75" thickBot="1" x14ac:dyDescent="0.3">
      <c r="B7" s="23" t="s">
        <v>33</v>
      </c>
      <c r="C7" s="48" t="s">
        <v>1732</v>
      </c>
      <c r="D7" s="50" t="s">
        <v>1733</v>
      </c>
      <c r="E7" s="30" t="s">
        <v>1734</v>
      </c>
      <c r="F7" s="30" t="s">
        <v>1735</v>
      </c>
    </row>
    <row r="8" spans="2:6" ht="36" customHeight="1" thickBot="1" x14ac:dyDescent="0.3">
      <c r="B8" s="23" t="s">
        <v>323</v>
      </c>
      <c r="C8" s="48" t="s">
        <v>1736</v>
      </c>
      <c r="D8" s="50" t="s">
        <v>1737</v>
      </c>
      <c r="E8" s="30" t="s">
        <v>1738</v>
      </c>
      <c r="F8" s="30" t="s">
        <v>1739</v>
      </c>
    </row>
    <row r="9" spans="2:6" ht="15.75" thickBot="1" x14ac:dyDescent="0.3">
      <c r="B9" s="23" t="s">
        <v>130</v>
      </c>
      <c r="C9" s="48" t="s">
        <v>1740</v>
      </c>
      <c r="D9" s="50" t="s">
        <v>1543</v>
      </c>
      <c r="E9" s="30" t="s">
        <v>1741</v>
      </c>
      <c r="F9" s="30" t="s">
        <v>1742</v>
      </c>
    </row>
    <row r="10" spans="2:6" ht="15.75" thickBot="1" x14ac:dyDescent="0.3">
      <c r="B10" s="23" t="s">
        <v>628</v>
      </c>
      <c r="C10" s="48" t="s">
        <v>1743</v>
      </c>
      <c r="D10" s="50" t="s">
        <v>126</v>
      </c>
      <c r="E10" s="30" t="s">
        <v>1744</v>
      </c>
      <c r="F10" s="30" t="s">
        <v>1745</v>
      </c>
    </row>
    <row r="11" spans="2:6" ht="15.75" thickBot="1" x14ac:dyDescent="0.3">
      <c r="B11" s="23" t="s">
        <v>91</v>
      </c>
      <c r="C11" s="48" t="s">
        <v>1746</v>
      </c>
      <c r="D11" s="50" t="s">
        <v>126</v>
      </c>
      <c r="E11" s="30" t="s">
        <v>869</v>
      </c>
      <c r="F11" s="30" t="s">
        <v>1747</v>
      </c>
    </row>
    <row r="12" spans="2:6" ht="15.75" thickBot="1" x14ac:dyDescent="0.3">
      <c r="B12" s="23" t="s">
        <v>316</v>
      </c>
      <c r="C12" s="48" t="s">
        <v>835</v>
      </c>
      <c r="D12" s="50" t="s">
        <v>126</v>
      </c>
      <c r="E12" s="30" t="s">
        <v>882</v>
      </c>
      <c r="F12" s="30" t="s">
        <v>1748</v>
      </c>
    </row>
    <row r="13" spans="2:6" ht="15.75" thickBot="1" x14ac:dyDescent="0.3">
      <c r="B13" s="23" t="s">
        <v>92</v>
      </c>
      <c r="C13" s="48" t="s">
        <v>1749</v>
      </c>
      <c r="D13" s="50" t="s">
        <v>126</v>
      </c>
      <c r="E13" s="30" t="s">
        <v>126</v>
      </c>
      <c r="F13" s="30" t="s">
        <v>1750</v>
      </c>
    </row>
    <row r="14" spans="2:6" ht="36" customHeight="1" thickBot="1" x14ac:dyDescent="0.3">
      <c r="B14" s="23" t="s">
        <v>303</v>
      </c>
      <c r="C14" s="48" t="s">
        <v>903</v>
      </c>
      <c r="D14" s="50" t="s">
        <v>126</v>
      </c>
      <c r="E14" s="30" t="s">
        <v>1751</v>
      </c>
      <c r="F14" s="30" t="s">
        <v>1752</v>
      </c>
    </row>
    <row r="15" spans="2:6" ht="15.75" thickBot="1" x14ac:dyDescent="0.3">
      <c r="B15" s="23" t="s">
        <v>627</v>
      </c>
      <c r="C15" s="48" t="s">
        <v>1513</v>
      </c>
      <c r="D15" s="50" t="s">
        <v>126</v>
      </c>
      <c r="E15" s="30" t="s">
        <v>126</v>
      </c>
      <c r="F15" s="30" t="s">
        <v>1173</v>
      </c>
    </row>
    <row r="16" spans="2:6" ht="15.75" thickBot="1" x14ac:dyDescent="0.3">
      <c r="B16" s="23" t="s">
        <v>37</v>
      </c>
      <c r="C16" s="48" t="s">
        <v>126</v>
      </c>
      <c r="D16" s="50" t="s">
        <v>126</v>
      </c>
      <c r="E16" s="30" t="s">
        <v>126</v>
      </c>
      <c r="F16" s="30" t="s">
        <v>126</v>
      </c>
    </row>
    <row r="17" spans="2:6" ht="15.75" thickBot="1" x14ac:dyDescent="0.3">
      <c r="B17" s="24" t="s">
        <v>160</v>
      </c>
      <c r="C17" s="77" t="s">
        <v>126</v>
      </c>
      <c r="D17" s="78" t="s">
        <v>126</v>
      </c>
      <c r="E17" s="31" t="s">
        <v>126</v>
      </c>
      <c r="F17" s="31" t="s">
        <v>126</v>
      </c>
    </row>
    <row r="18" spans="2:6" ht="30" customHeight="1" x14ac:dyDescent="0.25">
      <c r="B18" s="71" t="s">
        <v>181</v>
      </c>
      <c r="C18" s="25"/>
      <c r="D18" s="25"/>
      <c r="E18" s="25"/>
      <c r="F18" s="25"/>
    </row>
  </sheetData>
  <pageMargins left="0.7" right="0.7" top="0.78740157499999996" bottom="0.78740157499999996" header="0.3" footer="0.3"/>
  <drawing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D98EB-81BE-40FC-9F06-627E3151EFD5}">
  <dimension ref="B2:I14"/>
  <sheetViews>
    <sheetView workbookViewId="0">
      <selection activeCell="C7" sqref="C7:I13"/>
    </sheetView>
  </sheetViews>
  <sheetFormatPr baseColWidth="10" defaultRowHeight="15" x14ac:dyDescent="0.25"/>
  <cols>
    <col min="2" max="2" width="18.28515625" customWidth="1"/>
    <col min="3" max="9" width="13.7109375" customWidth="1"/>
  </cols>
  <sheetData>
    <row r="2" spans="2:9" ht="15" customHeight="1" x14ac:dyDescent="0.3">
      <c r="B2" s="37" t="s">
        <v>1753</v>
      </c>
      <c r="C2" s="14"/>
      <c r="D2" s="14"/>
      <c r="E2" s="14"/>
      <c r="F2" s="14"/>
      <c r="G2" s="14"/>
      <c r="H2" s="14"/>
      <c r="I2" s="14"/>
    </row>
    <row r="3" spans="2:9" x14ac:dyDescent="0.25">
      <c r="B3" s="14"/>
      <c r="C3" s="14"/>
      <c r="D3" s="14"/>
      <c r="E3" s="14"/>
      <c r="F3" s="14"/>
      <c r="G3" s="14"/>
      <c r="H3" s="14"/>
      <c r="I3" s="14"/>
    </row>
    <row r="4" spans="2:9" x14ac:dyDescent="0.25">
      <c r="B4" s="14"/>
      <c r="C4" s="14"/>
      <c r="D4" s="14"/>
      <c r="E4" s="14"/>
      <c r="F4" s="14"/>
      <c r="G4" s="14"/>
      <c r="H4" s="14"/>
      <c r="I4" s="14"/>
    </row>
    <row r="5" spans="2:9" x14ac:dyDescent="0.25">
      <c r="B5" s="14"/>
      <c r="C5" s="14"/>
      <c r="D5" s="14"/>
      <c r="E5" s="14"/>
      <c r="F5" s="14"/>
      <c r="G5" s="14"/>
      <c r="H5" s="14"/>
      <c r="I5" s="14"/>
    </row>
    <row r="6" spans="2:9" ht="36" customHeight="1" thickBot="1" x14ac:dyDescent="0.3">
      <c r="B6" s="20" t="s">
        <v>30</v>
      </c>
      <c r="C6" s="20" t="s">
        <v>74</v>
      </c>
      <c r="D6" s="21" t="s">
        <v>75</v>
      </c>
      <c r="E6" s="21" t="s">
        <v>76</v>
      </c>
      <c r="F6" s="21" t="s">
        <v>77</v>
      </c>
      <c r="G6" s="21" t="s">
        <v>78</v>
      </c>
      <c r="H6" s="22" t="s">
        <v>79</v>
      </c>
      <c r="I6" s="22" t="s">
        <v>80</v>
      </c>
    </row>
    <row r="7" spans="2:9" ht="15.75" thickBot="1" x14ac:dyDescent="0.3">
      <c r="B7" s="23" t="s">
        <v>1128</v>
      </c>
      <c r="C7" s="48" t="s">
        <v>126</v>
      </c>
      <c r="D7" s="50" t="s">
        <v>126</v>
      </c>
      <c r="E7" s="50" t="s">
        <v>126</v>
      </c>
      <c r="F7" s="50" t="s">
        <v>126</v>
      </c>
      <c r="G7" s="50" t="s">
        <v>126</v>
      </c>
      <c r="H7" s="30" t="s">
        <v>1586</v>
      </c>
      <c r="I7" s="30" t="s">
        <v>126</v>
      </c>
    </row>
    <row r="8" spans="2:9" ht="15.75" thickBot="1" x14ac:dyDescent="0.3">
      <c r="B8" s="23" t="s">
        <v>122</v>
      </c>
      <c r="C8" s="48" t="s">
        <v>1754</v>
      </c>
      <c r="D8" s="50" t="s">
        <v>1755</v>
      </c>
      <c r="E8" s="50" t="s">
        <v>1756</v>
      </c>
      <c r="F8" s="50" t="s">
        <v>1757</v>
      </c>
      <c r="G8" s="50" t="s">
        <v>126</v>
      </c>
      <c r="H8" s="30" t="s">
        <v>1758</v>
      </c>
      <c r="I8" s="30" t="s">
        <v>1759</v>
      </c>
    </row>
    <row r="9" spans="2:9" ht="15.75" thickBot="1" x14ac:dyDescent="0.3">
      <c r="B9" s="23" t="s">
        <v>123</v>
      </c>
      <c r="C9" s="48" t="s">
        <v>1760</v>
      </c>
      <c r="D9" s="50" t="s">
        <v>1761</v>
      </c>
      <c r="E9" s="50" t="s">
        <v>1762</v>
      </c>
      <c r="F9" s="50" t="s">
        <v>1763</v>
      </c>
      <c r="G9" s="50" t="s">
        <v>126</v>
      </c>
      <c r="H9" s="30" t="s">
        <v>1764</v>
      </c>
      <c r="I9" s="30" t="s">
        <v>1765</v>
      </c>
    </row>
    <row r="10" spans="2:9" ht="15.75" thickBot="1" x14ac:dyDescent="0.3">
      <c r="B10" s="23" t="s">
        <v>124</v>
      </c>
      <c r="C10" s="48" t="s">
        <v>1766</v>
      </c>
      <c r="D10" s="50" t="s">
        <v>1767</v>
      </c>
      <c r="E10" s="50" t="s">
        <v>1768</v>
      </c>
      <c r="F10" s="50" t="s">
        <v>1769</v>
      </c>
      <c r="G10" s="50" t="s">
        <v>126</v>
      </c>
      <c r="H10" s="30" t="s">
        <v>1770</v>
      </c>
      <c r="I10" s="30" t="s">
        <v>1771</v>
      </c>
    </row>
    <row r="11" spans="2:9" ht="15.75" thickBot="1" x14ac:dyDescent="0.3">
      <c r="B11" s="23" t="s">
        <v>125</v>
      </c>
      <c r="C11" s="48" t="s">
        <v>1772</v>
      </c>
      <c r="D11" s="50" t="s">
        <v>126</v>
      </c>
      <c r="E11" s="50" t="s">
        <v>1773</v>
      </c>
      <c r="F11" s="50" t="s">
        <v>1774</v>
      </c>
      <c r="G11" s="50" t="s">
        <v>126</v>
      </c>
      <c r="H11" s="30" t="s">
        <v>1775</v>
      </c>
      <c r="I11" s="30" t="s">
        <v>1759</v>
      </c>
    </row>
    <row r="12" spans="2:9" ht="15.75" thickBot="1" x14ac:dyDescent="0.3">
      <c r="B12" s="23" t="s">
        <v>1144</v>
      </c>
      <c r="C12" s="48" t="s">
        <v>126</v>
      </c>
      <c r="D12" s="50" t="s">
        <v>126</v>
      </c>
      <c r="E12" s="50" t="s">
        <v>126</v>
      </c>
      <c r="F12" s="50" t="s">
        <v>126</v>
      </c>
      <c r="G12" s="50" t="s">
        <v>126</v>
      </c>
      <c r="H12" s="30" t="s">
        <v>1278</v>
      </c>
      <c r="I12" s="30" t="s">
        <v>126</v>
      </c>
    </row>
    <row r="13" spans="2:9" ht="29.25" thickBot="1" x14ac:dyDescent="0.3">
      <c r="B13" s="24" t="s">
        <v>89</v>
      </c>
      <c r="C13" s="77" t="s">
        <v>1776</v>
      </c>
      <c r="D13" s="78" t="s">
        <v>1777</v>
      </c>
      <c r="E13" s="78" t="s">
        <v>1710</v>
      </c>
      <c r="F13" s="78" t="s">
        <v>1778</v>
      </c>
      <c r="G13" s="78" t="s">
        <v>1779</v>
      </c>
      <c r="H13" s="31" t="s">
        <v>1632</v>
      </c>
      <c r="I13" s="31" t="s">
        <v>1780</v>
      </c>
    </row>
    <row r="14" spans="2:9" ht="60.75" x14ac:dyDescent="0.25">
      <c r="B14" s="25" t="s">
        <v>181</v>
      </c>
      <c r="C14" s="25"/>
      <c r="D14" s="25"/>
      <c r="E14" s="25"/>
      <c r="F14" s="25"/>
      <c r="G14" s="25"/>
      <c r="H14" s="25"/>
      <c r="I14" s="25"/>
    </row>
  </sheetData>
  <pageMargins left="0.7" right="0.7" top="0.78740157499999996" bottom="0.78740157499999996" header="0.3" footer="0.3"/>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E87EE-EF21-49F5-9DA9-671B4BC4E4EB}">
  <dimension ref="B2:E14"/>
  <sheetViews>
    <sheetView workbookViewId="0">
      <selection activeCell="C7" sqref="C7:E13"/>
    </sheetView>
  </sheetViews>
  <sheetFormatPr baseColWidth="10" defaultRowHeight="15" x14ac:dyDescent="0.25"/>
  <cols>
    <col min="2" max="2" width="25.140625" customWidth="1"/>
    <col min="3" max="5" width="16.42578125" customWidth="1"/>
  </cols>
  <sheetData>
    <row r="2" spans="2:5" ht="15" customHeight="1" x14ac:dyDescent="0.3">
      <c r="B2" s="37" t="s">
        <v>1781</v>
      </c>
      <c r="C2" s="14"/>
      <c r="D2" s="14"/>
      <c r="E2" s="14"/>
    </row>
    <row r="3" spans="2:5" x14ac:dyDescent="0.25">
      <c r="B3" s="14"/>
      <c r="C3" s="14"/>
      <c r="D3" s="14"/>
      <c r="E3" s="14"/>
    </row>
    <row r="4" spans="2:5" x14ac:dyDescent="0.25">
      <c r="B4" s="14"/>
      <c r="C4" s="14"/>
      <c r="D4" s="14"/>
      <c r="E4" s="14"/>
    </row>
    <row r="5" spans="2:5" x14ac:dyDescent="0.25">
      <c r="B5" s="14"/>
      <c r="C5" s="14"/>
      <c r="D5" s="14"/>
      <c r="E5" s="14"/>
    </row>
    <row r="6" spans="2:5" ht="24" customHeight="1" thickBot="1" x14ac:dyDescent="0.3">
      <c r="B6" s="20" t="s">
        <v>30</v>
      </c>
      <c r="C6" s="20" t="s">
        <v>27</v>
      </c>
      <c r="D6" s="22" t="s">
        <v>28</v>
      </c>
      <c r="E6" s="22" t="s">
        <v>29</v>
      </c>
    </row>
    <row r="7" spans="2:5" ht="15.75" thickBot="1" x14ac:dyDescent="0.3">
      <c r="B7" s="23" t="s">
        <v>1128</v>
      </c>
      <c r="C7" s="48" t="s">
        <v>1782</v>
      </c>
      <c r="D7" s="30" t="s">
        <v>1783</v>
      </c>
      <c r="E7" s="30" t="s">
        <v>1784</v>
      </c>
    </row>
    <row r="8" spans="2:5" ht="15.75" thickBot="1" x14ac:dyDescent="0.3">
      <c r="B8" s="23" t="s">
        <v>122</v>
      </c>
      <c r="C8" s="48" t="s">
        <v>1785</v>
      </c>
      <c r="D8" s="30" t="s">
        <v>1786</v>
      </c>
      <c r="E8" s="30" t="s">
        <v>1787</v>
      </c>
    </row>
    <row r="9" spans="2:5" ht="15.75" thickBot="1" x14ac:dyDescent="0.3">
      <c r="B9" s="23" t="s">
        <v>123</v>
      </c>
      <c r="C9" s="48" t="s">
        <v>1788</v>
      </c>
      <c r="D9" s="30" t="s">
        <v>1789</v>
      </c>
      <c r="E9" s="30" t="s">
        <v>1790</v>
      </c>
    </row>
    <row r="10" spans="2:5" ht="15.75" thickBot="1" x14ac:dyDescent="0.3">
      <c r="B10" s="23" t="s">
        <v>124</v>
      </c>
      <c r="C10" s="48" t="s">
        <v>1791</v>
      </c>
      <c r="D10" s="30" t="s">
        <v>1792</v>
      </c>
      <c r="E10" s="30" t="s">
        <v>1793</v>
      </c>
    </row>
    <row r="11" spans="2:5" ht="15.75" thickBot="1" x14ac:dyDescent="0.3">
      <c r="B11" s="23" t="s">
        <v>125</v>
      </c>
      <c r="C11" s="48" t="s">
        <v>1794</v>
      </c>
      <c r="D11" s="30" t="s">
        <v>1795</v>
      </c>
      <c r="E11" s="30" t="s">
        <v>1796</v>
      </c>
    </row>
    <row r="12" spans="2:5" ht="15.75" thickBot="1" x14ac:dyDescent="0.3">
      <c r="B12" s="23" t="s">
        <v>1144</v>
      </c>
      <c r="C12" s="48" t="s">
        <v>1797</v>
      </c>
      <c r="D12" s="30" t="s">
        <v>126</v>
      </c>
      <c r="E12" s="30" t="s">
        <v>1798</v>
      </c>
    </row>
    <row r="13" spans="2:5" ht="15.75" thickBot="1" x14ac:dyDescent="0.3">
      <c r="B13" s="24" t="s">
        <v>89</v>
      </c>
      <c r="C13" s="77" t="s">
        <v>1799</v>
      </c>
      <c r="D13" s="31" t="s">
        <v>1800</v>
      </c>
      <c r="E13" s="31" t="s">
        <v>1398</v>
      </c>
    </row>
    <row r="14" spans="2:5" ht="36.75" x14ac:dyDescent="0.25">
      <c r="B14" s="25" t="s">
        <v>181</v>
      </c>
      <c r="C14" s="25"/>
      <c r="D14" s="25"/>
      <c r="E14" s="25"/>
    </row>
  </sheetData>
  <pageMargins left="0.7" right="0.7" top="0.78740157499999996" bottom="0.78740157499999996" header="0.3" footer="0.3"/>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D3F30-A693-4652-850E-6DB5FB92D2AF}">
  <dimension ref="B2:F18"/>
  <sheetViews>
    <sheetView workbookViewId="0">
      <selection activeCell="C7" sqref="C7:F17"/>
    </sheetView>
  </sheetViews>
  <sheetFormatPr baseColWidth="10" defaultRowHeight="15" x14ac:dyDescent="0.25"/>
  <cols>
    <col min="2" max="2" width="33.28515625" customWidth="1"/>
    <col min="3" max="6" width="16.42578125" customWidth="1"/>
  </cols>
  <sheetData>
    <row r="2" spans="2:6" ht="15" customHeight="1" x14ac:dyDescent="0.3">
      <c r="B2" s="37" t="s">
        <v>1801</v>
      </c>
      <c r="C2" s="14"/>
      <c r="D2" s="14"/>
      <c r="E2" s="14"/>
      <c r="F2" s="14"/>
    </row>
    <row r="3" spans="2:6" x14ac:dyDescent="0.25">
      <c r="B3" s="14"/>
      <c r="C3" s="14"/>
      <c r="D3" s="14"/>
      <c r="E3" s="14"/>
      <c r="F3" s="14"/>
    </row>
    <row r="4" spans="2:6" x14ac:dyDescent="0.25">
      <c r="B4" s="14"/>
      <c r="C4" s="14"/>
      <c r="D4" s="14"/>
      <c r="E4" s="14"/>
      <c r="F4" s="14"/>
    </row>
    <row r="5" spans="2:6" x14ac:dyDescent="0.25">
      <c r="B5" s="14"/>
      <c r="C5" s="14"/>
      <c r="D5" s="14"/>
      <c r="E5" s="14"/>
      <c r="F5" s="14"/>
    </row>
    <row r="6" spans="2:6" ht="24" customHeight="1" thickBot="1" x14ac:dyDescent="0.3">
      <c r="B6" s="20" t="s">
        <v>32</v>
      </c>
      <c r="C6" s="20" t="s">
        <v>27</v>
      </c>
      <c r="D6" s="21" t="s">
        <v>28</v>
      </c>
      <c r="E6" s="22" t="s">
        <v>29</v>
      </c>
      <c r="F6" s="22" t="s">
        <v>90</v>
      </c>
    </row>
    <row r="7" spans="2:6" ht="15.75" thickBot="1" x14ac:dyDescent="0.3">
      <c r="B7" s="23" t="s">
        <v>33</v>
      </c>
      <c r="C7" s="48" t="s">
        <v>1802</v>
      </c>
      <c r="D7" s="50" t="s">
        <v>1803</v>
      </c>
      <c r="E7" s="30" t="s">
        <v>1804</v>
      </c>
      <c r="F7" s="30" t="s">
        <v>1805</v>
      </c>
    </row>
    <row r="8" spans="2:6" ht="36" customHeight="1" thickBot="1" x14ac:dyDescent="0.3">
      <c r="B8" s="23" t="s">
        <v>1806</v>
      </c>
      <c r="C8" s="48" t="s">
        <v>1807</v>
      </c>
      <c r="D8" s="50" t="s">
        <v>1808</v>
      </c>
      <c r="E8" s="30" t="s">
        <v>1809</v>
      </c>
      <c r="F8" s="30" t="s">
        <v>1810</v>
      </c>
    </row>
    <row r="9" spans="2:6" ht="29.25" thickBot="1" x14ac:dyDescent="0.3">
      <c r="B9" s="23" t="s">
        <v>35</v>
      </c>
      <c r="C9" s="48" t="s">
        <v>1811</v>
      </c>
      <c r="D9" s="50" t="s">
        <v>1131</v>
      </c>
      <c r="E9" s="30" t="s">
        <v>1812</v>
      </c>
      <c r="F9" s="30" t="s">
        <v>1813</v>
      </c>
    </row>
    <row r="10" spans="2:6" ht="15.75" thickBot="1" x14ac:dyDescent="0.3">
      <c r="B10" s="23" t="s">
        <v>130</v>
      </c>
      <c r="C10" s="48" t="s">
        <v>1814</v>
      </c>
      <c r="D10" s="50" t="s">
        <v>1815</v>
      </c>
      <c r="E10" s="30" t="s">
        <v>1816</v>
      </c>
      <c r="F10" s="30" t="s">
        <v>1817</v>
      </c>
    </row>
    <row r="11" spans="2:6" ht="15.75" thickBot="1" x14ac:dyDescent="0.3">
      <c r="B11" s="23" t="s">
        <v>91</v>
      </c>
      <c r="C11" s="48" t="s">
        <v>1818</v>
      </c>
      <c r="D11" s="50" t="s">
        <v>753</v>
      </c>
      <c r="E11" s="30" t="s">
        <v>1332</v>
      </c>
      <c r="F11" s="30" t="s">
        <v>1819</v>
      </c>
    </row>
    <row r="12" spans="2:6" ht="15.75" thickBot="1" x14ac:dyDescent="0.3">
      <c r="B12" s="23" t="s">
        <v>160</v>
      </c>
      <c r="C12" s="48" t="s">
        <v>1820</v>
      </c>
      <c r="D12" s="50" t="s">
        <v>754</v>
      </c>
      <c r="E12" s="30" t="s">
        <v>1821</v>
      </c>
      <c r="F12" s="30" t="s">
        <v>1822</v>
      </c>
    </row>
    <row r="13" spans="2:6" ht="15.75" thickBot="1" x14ac:dyDescent="0.3">
      <c r="B13" s="23" t="s">
        <v>316</v>
      </c>
      <c r="C13" s="48" t="s">
        <v>1823</v>
      </c>
      <c r="D13" s="50" t="s">
        <v>126</v>
      </c>
      <c r="E13" s="30" t="s">
        <v>907</v>
      </c>
      <c r="F13" s="30" t="s">
        <v>1824</v>
      </c>
    </row>
    <row r="14" spans="2:6" ht="15.75" thickBot="1" x14ac:dyDescent="0.3">
      <c r="B14" s="23" t="s">
        <v>92</v>
      </c>
      <c r="C14" s="48" t="s">
        <v>1825</v>
      </c>
      <c r="D14" s="50" t="s">
        <v>126</v>
      </c>
      <c r="E14" s="30" t="s">
        <v>1337</v>
      </c>
      <c r="F14" s="30" t="s">
        <v>1826</v>
      </c>
    </row>
    <row r="15" spans="2:6" ht="15.75" thickBot="1" x14ac:dyDescent="0.3">
      <c r="B15" s="23" t="s">
        <v>627</v>
      </c>
      <c r="C15" s="48" t="s">
        <v>1827</v>
      </c>
      <c r="D15" s="50" t="s">
        <v>855</v>
      </c>
      <c r="E15" s="30" t="s">
        <v>1828</v>
      </c>
      <c r="F15" s="30" t="s">
        <v>1829</v>
      </c>
    </row>
    <row r="16" spans="2:6" ht="36" customHeight="1" thickBot="1" x14ac:dyDescent="0.3">
      <c r="B16" s="23" t="s">
        <v>303</v>
      </c>
      <c r="C16" s="48" t="s">
        <v>1830</v>
      </c>
      <c r="D16" s="50" t="s">
        <v>753</v>
      </c>
      <c r="E16" s="30" t="s">
        <v>1831</v>
      </c>
      <c r="F16" s="30" t="s">
        <v>1832</v>
      </c>
    </row>
    <row r="17" spans="2:6" ht="15.75" thickBot="1" x14ac:dyDescent="0.3">
      <c r="B17" s="24" t="s">
        <v>37</v>
      </c>
      <c r="C17" s="77" t="s">
        <v>1670</v>
      </c>
      <c r="D17" s="78" t="s">
        <v>126</v>
      </c>
      <c r="E17" s="31" t="s">
        <v>126</v>
      </c>
      <c r="F17" s="31" t="s">
        <v>1828</v>
      </c>
    </row>
    <row r="18" spans="2:6" ht="30" customHeight="1" x14ac:dyDescent="0.25">
      <c r="B18" s="71" t="s">
        <v>181</v>
      </c>
      <c r="C18" s="25"/>
      <c r="D18" s="25"/>
      <c r="E18" s="25"/>
      <c r="F18" s="25"/>
    </row>
  </sheetData>
  <pageMargins left="0.7" right="0.7" top="0.78740157499999996" bottom="0.78740157499999996" header="0.3" footer="0.3"/>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9E9A3-BF6D-4F6A-A3C2-814A9D7D42C6}">
  <dimension ref="B2:I14"/>
  <sheetViews>
    <sheetView workbookViewId="0">
      <selection activeCell="C7" sqref="C7:I13"/>
    </sheetView>
  </sheetViews>
  <sheetFormatPr baseColWidth="10" defaultRowHeight="15" x14ac:dyDescent="0.25"/>
  <cols>
    <col min="2" max="2" width="18.28515625" customWidth="1"/>
    <col min="3" max="9" width="13.7109375" customWidth="1"/>
  </cols>
  <sheetData>
    <row r="2" spans="2:9" ht="15" customHeight="1" x14ac:dyDescent="0.3">
      <c r="B2" s="37" t="s">
        <v>1833</v>
      </c>
      <c r="C2" s="14"/>
      <c r="D2" s="14"/>
      <c r="E2" s="14"/>
      <c r="F2" s="14"/>
      <c r="G2" s="14"/>
      <c r="H2" s="14"/>
      <c r="I2" s="14"/>
    </row>
    <row r="3" spans="2:9" x14ac:dyDescent="0.25">
      <c r="B3" s="14"/>
      <c r="C3" s="14"/>
      <c r="D3" s="14"/>
      <c r="E3" s="14"/>
      <c r="F3" s="14"/>
      <c r="G3" s="14"/>
      <c r="H3" s="14"/>
      <c r="I3" s="14"/>
    </row>
    <row r="4" spans="2:9" x14ac:dyDescent="0.25">
      <c r="B4" s="14"/>
      <c r="C4" s="14"/>
      <c r="D4" s="14"/>
      <c r="E4" s="14"/>
      <c r="F4" s="14"/>
      <c r="G4" s="14"/>
      <c r="H4" s="14"/>
      <c r="I4" s="14"/>
    </row>
    <row r="5" spans="2:9" x14ac:dyDescent="0.25">
      <c r="B5" s="14"/>
      <c r="C5" s="14"/>
      <c r="D5" s="14"/>
      <c r="E5" s="14"/>
      <c r="F5" s="14"/>
      <c r="G5" s="14"/>
      <c r="H5" s="14"/>
      <c r="I5" s="14"/>
    </row>
    <row r="6" spans="2:9" ht="36" customHeight="1" thickBot="1" x14ac:dyDescent="0.3">
      <c r="B6" s="20" t="s">
        <v>30</v>
      </c>
      <c r="C6" s="20" t="s">
        <v>74</v>
      </c>
      <c r="D6" s="21" t="s">
        <v>75</v>
      </c>
      <c r="E6" s="21" t="s">
        <v>76</v>
      </c>
      <c r="F6" s="21" t="s">
        <v>77</v>
      </c>
      <c r="G6" s="21" t="s">
        <v>78</v>
      </c>
      <c r="H6" s="22" t="s">
        <v>79</v>
      </c>
      <c r="I6" s="22" t="s">
        <v>80</v>
      </c>
    </row>
    <row r="7" spans="2:9" ht="15.75" thickBot="1" x14ac:dyDescent="0.3">
      <c r="B7" s="23" t="s">
        <v>1128</v>
      </c>
      <c r="C7" s="48" t="s">
        <v>1834</v>
      </c>
      <c r="D7" s="50" t="s">
        <v>1063</v>
      </c>
      <c r="E7" s="50" t="s">
        <v>1835</v>
      </c>
      <c r="F7" s="50" t="s">
        <v>1371</v>
      </c>
      <c r="G7" s="50" t="s">
        <v>1836</v>
      </c>
      <c r="H7" s="30" t="s">
        <v>1837</v>
      </c>
      <c r="I7" s="30" t="s">
        <v>1838</v>
      </c>
    </row>
    <row r="8" spans="2:9" ht="15.75" thickBot="1" x14ac:dyDescent="0.3">
      <c r="B8" s="23" t="s">
        <v>122</v>
      </c>
      <c r="C8" s="48" t="s">
        <v>1839</v>
      </c>
      <c r="D8" s="50" t="s">
        <v>1840</v>
      </c>
      <c r="E8" s="50" t="s">
        <v>1841</v>
      </c>
      <c r="F8" s="50" t="s">
        <v>1842</v>
      </c>
      <c r="G8" s="50" t="s">
        <v>1843</v>
      </c>
      <c r="H8" s="30" t="s">
        <v>1844</v>
      </c>
      <c r="I8" s="30" t="s">
        <v>1845</v>
      </c>
    </row>
    <row r="9" spans="2:9" ht="15.75" thickBot="1" x14ac:dyDescent="0.3">
      <c r="B9" s="23" t="s">
        <v>123</v>
      </c>
      <c r="C9" s="48" t="s">
        <v>1846</v>
      </c>
      <c r="D9" s="50" t="s">
        <v>1847</v>
      </c>
      <c r="E9" s="50" t="s">
        <v>1848</v>
      </c>
      <c r="F9" s="50" t="s">
        <v>1849</v>
      </c>
      <c r="G9" s="50" t="s">
        <v>1267</v>
      </c>
      <c r="H9" s="30" t="s">
        <v>1850</v>
      </c>
      <c r="I9" s="30" t="s">
        <v>1851</v>
      </c>
    </row>
    <row r="10" spans="2:9" ht="15.75" thickBot="1" x14ac:dyDescent="0.3">
      <c r="B10" s="23" t="s">
        <v>124</v>
      </c>
      <c r="C10" s="48" t="s">
        <v>1852</v>
      </c>
      <c r="D10" s="50" t="s">
        <v>1853</v>
      </c>
      <c r="E10" s="50" t="s">
        <v>1854</v>
      </c>
      <c r="F10" s="50" t="s">
        <v>1855</v>
      </c>
      <c r="G10" s="50" t="s">
        <v>1856</v>
      </c>
      <c r="H10" s="30" t="s">
        <v>1857</v>
      </c>
      <c r="I10" s="30" t="s">
        <v>1858</v>
      </c>
    </row>
    <row r="11" spans="2:9" ht="15.75" thickBot="1" x14ac:dyDescent="0.3">
      <c r="B11" s="23" t="s">
        <v>125</v>
      </c>
      <c r="C11" s="48" t="s">
        <v>1859</v>
      </c>
      <c r="D11" s="50" t="s">
        <v>1860</v>
      </c>
      <c r="E11" s="50" t="s">
        <v>1861</v>
      </c>
      <c r="F11" s="50" t="s">
        <v>1862</v>
      </c>
      <c r="G11" s="50" t="s">
        <v>1863</v>
      </c>
      <c r="H11" s="30" t="s">
        <v>1864</v>
      </c>
      <c r="I11" s="30" t="s">
        <v>1865</v>
      </c>
    </row>
    <row r="12" spans="2:9" ht="15.75" thickBot="1" x14ac:dyDescent="0.3">
      <c r="B12" s="23" t="s">
        <v>1144</v>
      </c>
      <c r="C12" s="48" t="s">
        <v>1866</v>
      </c>
      <c r="D12" s="50" t="s">
        <v>1075</v>
      </c>
      <c r="E12" s="50" t="s">
        <v>1666</v>
      </c>
      <c r="F12" s="50" t="s">
        <v>1867</v>
      </c>
      <c r="G12" s="50" t="s">
        <v>1868</v>
      </c>
      <c r="H12" s="30" t="s">
        <v>736</v>
      </c>
      <c r="I12" s="30" t="s">
        <v>1869</v>
      </c>
    </row>
    <row r="13" spans="2:9" ht="29.25" thickBot="1" x14ac:dyDescent="0.3">
      <c r="B13" s="24" t="s">
        <v>89</v>
      </c>
      <c r="C13" s="77" t="s">
        <v>1870</v>
      </c>
      <c r="D13" s="78" t="s">
        <v>1871</v>
      </c>
      <c r="E13" s="78" t="s">
        <v>1464</v>
      </c>
      <c r="F13" s="78" t="s">
        <v>1872</v>
      </c>
      <c r="G13" s="78" t="s">
        <v>1777</v>
      </c>
      <c r="H13" s="31" t="s">
        <v>1205</v>
      </c>
      <c r="I13" s="31" t="s">
        <v>1463</v>
      </c>
    </row>
    <row r="14" spans="2:9" ht="60.75" x14ac:dyDescent="0.25">
      <c r="B14" s="25" t="s">
        <v>181</v>
      </c>
      <c r="C14" s="25"/>
      <c r="D14" s="25"/>
      <c r="E14" s="25"/>
      <c r="F14" s="25"/>
      <c r="G14" s="25"/>
      <c r="H14" s="25"/>
      <c r="I14" s="25"/>
    </row>
  </sheetData>
  <pageMargins left="0.7" right="0.7" top="0.78740157499999996" bottom="0.78740157499999996" header="0.3" footer="0.3"/>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72EEB-DA14-4DA9-89F1-0DC01BCEB296}">
  <dimension ref="B2:I22"/>
  <sheetViews>
    <sheetView workbookViewId="0">
      <selection activeCell="C7" sqref="C7:I22"/>
    </sheetView>
  </sheetViews>
  <sheetFormatPr baseColWidth="10" defaultRowHeight="15" x14ac:dyDescent="0.25"/>
  <cols>
    <col min="2" max="2" width="18.28515625" customWidth="1"/>
    <col min="3" max="9" width="13.7109375" customWidth="1"/>
  </cols>
  <sheetData>
    <row r="2" spans="2:9" ht="15" customHeight="1" x14ac:dyDescent="0.3">
      <c r="B2" s="37" t="s">
        <v>1873</v>
      </c>
      <c r="C2" s="14"/>
      <c r="D2" s="14"/>
      <c r="E2" s="14"/>
      <c r="F2" s="14"/>
      <c r="G2" s="14"/>
      <c r="H2" s="14"/>
      <c r="I2" s="14"/>
    </row>
    <row r="3" spans="2:9" x14ac:dyDescent="0.25">
      <c r="B3" s="14"/>
      <c r="C3" s="14"/>
      <c r="D3" s="14"/>
      <c r="E3" s="14"/>
      <c r="F3" s="14"/>
      <c r="G3" s="14"/>
      <c r="H3" s="14"/>
      <c r="I3" s="14"/>
    </row>
    <row r="4" spans="2:9" x14ac:dyDescent="0.25">
      <c r="B4" s="14"/>
      <c r="C4" s="14"/>
      <c r="D4" s="14"/>
      <c r="E4" s="14"/>
      <c r="F4" s="14"/>
      <c r="G4" s="14"/>
      <c r="H4" s="14"/>
      <c r="I4" s="14"/>
    </row>
    <row r="5" spans="2:9" x14ac:dyDescent="0.25">
      <c r="B5" s="14"/>
      <c r="C5" s="14"/>
      <c r="D5" s="14"/>
      <c r="E5" s="14"/>
      <c r="F5" s="14"/>
      <c r="G5" s="14"/>
      <c r="H5" s="14"/>
      <c r="I5" s="14"/>
    </row>
    <row r="6" spans="2:9" ht="36" customHeight="1" thickBot="1" x14ac:dyDescent="0.3">
      <c r="B6" s="20" t="s">
        <v>0</v>
      </c>
      <c r="C6" s="20" t="s">
        <v>1874</v>
      </c>
      <c r="D6" s="21" t="s">
        <v>1875</v>
      </c>
      <c r="E6" s="21" t="s">
        <v>1876</v>
      </c>
      <c r="F6" s="21" t="s">
        <v>1877</v>
      </c>
      <c r="G6" s="21" t="s">
        <v>1878</v>
      </c>
      <c r="H6" s="22" t="s">
        <v>1879</v>
      </c>
      <c r="I6" s="22" t="s">
        <v>1880</v>
      </c>
    </row>
    <row r="7" spans="2:9" ht="15.75" thickBot="1" x14ac:dyDescent="0.3">
      <c r="B7" s="23" t="s">
        <v>12</v>
      </c>
      <c r="C7" s="38">
        <v>99131</v>
      </c>
      <c r="D7" s="39">
        <v>102648</v>
      </c>
      <c r="E7" s="39">
        <v>105937</v>
      </c>
      <c r="F7" s="39">
        <v>108804</v>
      </c>
      <c r="G7" s="39">
        <v>111566</v>
      </c>
      <c r="H7" s="35">
        <v>110566</v>
      </c>
      <c r="I7" s="35">
        <v>113926</v>
      </c>
    </row>
    <row r="8" spans="2:9" ht="15.75" thickBot="1" x14ac:dyDescent="0.3">
      <c r="B8" s="23" t="s">
        <v>13</v>
      </c>
      <c r="C8" s="38">
        <v>994</v>
      </c>
      <c r="D8" s="39">
        <v>2140</v>
      </c>
      <c r="E8" s="39">
        <v>3340</v>
      </c>
      <c r="F8" s="39">
        <v>4803</v>
      </c>
      <c r="G8" s="39">
        <v>6500</v>
      </c>
      <c r="H8" s="35">
        <v>8570</v>
      </c>
      <c r="I8" s="35">
        <v>10451</v>
      </c>
    </row>
    <row r="9" spans="2:9" ht="15.75" thickBot="1" x14ac:dyDescent="0.3">
      <c r="B9" s="23" t="s">
        <v>14</v>
      </c>
      <c r="C9" s="38">
        <v>51234</v>
      </c>
      <c r="D9" s="39">
        <v>53372</v>
      </c>
      <c r="E9" s="39">
        <v>56031</v>
      </c>
      <c r="F9" s="39">
        <v>58900</v>
      </c>
      <c r="G9" s="39">
        <v>61234</v>
      </c>
      <c r="H9" s="35">
        <v>59905</v>
      </c>
      <c r="I9" s="35">
        <v>62741</v>
      </c>
    </row>
    <row r="10" spans="2:9" ht="29.25" thickBot="1" x14ac:dyDescent="0.3">
      <c r="B10" s="23" t="s">
        <v>631</v>
      </c>
      <c r="C10" s="38">
        <v>151359</v>
      </c>
      <c r="D10" s="39">
        <v>158160</v>
      </c>
      <c r="E10" s="39">
        <v>165308</v>
      </c>
      <c r="F10" s="39">
        <v>172507</v>
      </c>
      <c r="G10" s="39">
        <v>179300</v>
      </c>
      <c r="H10" s="35">
        <v>179041</v>
      </c>
      <c r="I10" s="35">
        <v>187118</v>
      </c>
    </row>
    <row r="11" spans="2:9" ht="15.75" thickBot="1" x14ac:dyDescent="0.3">
      <c r="B11" s="23" t="s">
        <v>16</v>
      </c>
      <c r="C11" s="38">
        <v>6039</v>
      </c>
      <c r="D11" s="39">
        <v>6290</v>
      </c>
      <c r="E11" s="39">
        <v>6597</v>
      </c>
      <c r="F11" s="39">
        <v>6829</v>
      </c>
      <c r="G11" s="39">
        <v>7025</v>
      </c>
      <c r="H11" s="35">
        <v>6955</v>
      </c>
      <c r="I11" s="35">
        <v>7209</v>
      </c>
    </row>
    <row r="12" spans="2:9" ht="15.75" thickBot="1" x14ac:dyDescent="0.3">
      <c r="B12" s="23" t="s">
        <v>17</v>
      </c>
      <c r="C12" s="38">
        <v>1574</v>
      </c>
      <c r="D12" s="39">
        <v>1665</v>
      </c>
      <c r="E12" s="39">
        <v>1784</v>
      </c>
      <c r="F12" s="39">
        <v>1912</v>
      </c>
      <c r="G12" s="39">
        <v>1989</v>
      </c>
      <c r="H12" s="35">
        <v>2047</v>
      </c>
      <c r="I12" s="35">
        <v>2160</v>
      </c>
    </row>
    <row r="13" spans="2:9" ht="15.75" thickBot="1" x14ac:dyDescent="0.3">
      <c r="B13" s="23" t="s">
        <v>18</v>
      </c>
      <c r="C13" s="38">
        <v>3881</v>
      </c>
      <c r="D13" s="39">
        <v>4111</v>
      </c>
      <c r="E13" s="39">
        <v>4319</v>
      </c>
      <c r="F13" s="39">
        <v>4577</v>
      </c>
      <c r="G13" s="39">
        <v>4795</v>
      </c>
      <c r="H13" s="35">
        <v>4910</v>
      </c>
      <c r="I13" s="35">
        <v>5153</v>
      </c>
    </row>
    <row r="14" spans="2:9" ht="15.75" thickBot="1" x14ac:dyDescent="0.3">
      <c r="B14" s="23" t="s">
        <v>19</v>
      </c>
      <c r="C14" s="38">
        <v>2007</v>
      </c>
      <c r="D14" s="39">
        <v>2144</v>
      </c>
      <c r="E14" s="39">
        <v>2244</v>
      </c>
      <c r="F14" s="39">
        <v>2369</v>
      </c>
      <c r="G14" s="39">
        <v>2427</v>
      </c>
      <c r="H14" s="35">
        <v>2468</v>
      </c>
      <c r="I14" s="35">
        <v>2548</v>
      </c>
    </row>
    <row r="15" spans="2:9" ht="15.75" thickBot="1" x14ac:dyDescent="0.3">
      <c r="B15" s="23" t="s">
        <v>20</v>
      </c>
      <c r="C15" s="38">
        <v>343</v>
      </c>
      <c r="D15" s="39">
        <v>363</v>
      </c>
      <c r="E15" s="39">
        <v>390</v>
      </c>
      <c r="F15" s="39">
        <v>402</v>
      </c>
      <c r="G15" s="39">
        <v>415</v>
      </c>
      <c r="H15" s="35">
        <v>439</v>
      </c>
      <c r="I15" s="35">
        <v>449</v>
      </c>
    </row>
    <row r="16" spans="2:9" ht="15.75" thickBot="1" x14ac:dyDescent="0.3">
      <c r="B16" s="23" t="s">
        <v>21</v>
      </c>
      <c r="C16" s="38">
        <v>14687</v>
      </c>
      <c r="D16" s="39">
        <v>15947</v>
      </c>
      <c r="E16" s="39">
        <v>16865</v>
      </c>
      <c r="F16" s="39">
        <v>17702</v>
      </c>
      <c r="G16" s="39">
        <v>18551</v>
      </c>
      <c r="H16" s="35">
        <v>19061</v>
      </c>
      <c r="I16" s="35">
        <v>19870</v>
      </c>
    </row>
    <row r="17" spans="2:9" ht="15.75" thickBot="1" x14ac:dyDescent="0.3">
      <c r="B17" s="23" t="s">
        <v>22</v>
      </c>
      <c r="C17" s="38">
        <v>5091</v>
      </c>
      <c r="D17" s="39">
        <v>5331</v>
      </c>
      <c r="E17" s="39">
        <v>5572</v>
      </c>
      <c r="F17" s="39">
        <v>5804</v>
      </c>
      <c r="G17" s="39">
        <v>6009</v>
      </c>
      <c r="H17" s="35">
        <v>5953</v>
      </c>
      <c r="I17" s="35">
        <v>6171</v>
      </c>
    </row>
    <row r="18" spans="2:9" ht="43.5" thickBot="1" x14ac:dyDescent="0.3">
      <c r="B18" s="23" t="s">
        <v>632</v>
      </c>
      <c r="C18" s="38">
        <v>33622</v>
      </c>
      <c r="D18" s="39">
        <v>35851</v>
      </c>
      <c r="E18" s="39">
        <v>37771</v>
      </c>
      <c r="F18" s="39">
        <v>39595</v>
      </c>
      <c r="G18" s="39">
        <v>41211</v>
      </c>
      <c r="H18" s="35">
        <v>41833</v>
      </c>
      <c r="I18" s="35">
        <v>43560</v>
      </c>
    </row>
    <row r="19" spans="2:9" ht="43.5" thickBot="1" x14ac:dyDescent="0.3">
      <c r="B19" s="23" t="s">
        <v>164</v>
      </c>
      <c r="C19" s="38">
        <v>33607</v>
      </c>
      <c r="D19" s="39">
        <v>35834</v>
      </c>
      <c r="E19" s="39">
        <v>37750</v>
      </c>
      <c r="F19" s="39">
        <v>39572</v>
      </c>
      <c r="G19" s="39">
        <v>41184</v>
      </c>
      <c r="H19" s="35">
        <v>41803</v>
      </c>
      <c r="I19" s="35">
        <v>43528</v>
      </c>
    </row>
    <row r="20" spans="2:9" ht="15.75" thickBot="1" x14ac:dyDescent="0.3">
      <c r="B20" s="23" t="s">
        <v>24</v>
      </c>
      <c r="C20" s="38"/>
      <c r="D20" s="39"/>
      <c r="E20" s="39"/>
      <c r="F20" s="39">
        <v>10</v>
      </c>
      <c r="G20" s="39">
        <v>30</v>
      </c>
      <c r="H20" s="35">
        <v>69</v>
      </c>
      <c r="I20" s="35">
        <v>210</v>
      </c>
    </row>
    <row r="21" spans="2:9" ht="43.5" thickBot="1" x14ac:dyDescent="0.3">
      <c r="B21" s="23" t="s">
        <v>633</v>
      </c>
      <c r="C21" s="38">
        <v>184981</v>
      </c>
      <c r="D21" s="39">
        <v>194011</v>
      </c>
      <c r="E21" s="39">
        <v>203079</v>
      </c>
      <c r="F21" s="39">
        <v>212112</v>
      </c>
      <c r="G21" s="39">
        <v>220541</v>
      </c>
      <c r="H21" s="35">
        <v>220943</v>
      </c>
      <c r="I21" s="35">
        <v>230888</v>
      </c>
    </row>
    <row r="22" spans="2:9" ht="43.5" thickBot="1" x14ac:dyDescent="0.3">
      <c r="B22" s="23" t="s">
        <v>165</v>
      </c>
      <c r="C22" s="38">
        <v>184786</v>
      </c>
      <c r="D22" s="39">
        <v>193795</v>
      </c>
      <c r="E22" s="39">
        <v>202845</v>
      </c>
      <c r="F22" s="39">
        <v>211856</v>
      </c>
      <c r="G22" s="39">
        <v>220264</v>
      </c>
      <c r="H22" s="35">
        <v>220664</v>
      </c>
      <c r="I22" s="35">
        <v>230580</v>
      </c>
    </row>
  </sheetData>
  <pageMargins left="0.7" right="0.7" top="0.78740157499999996" bottom="0.78740157499999996" header="0.3" footer="0.3"/>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40F37-15C7-474B-BF97-6CB0CE4A49EC}">
  <dimension ref="B2:H22"/>
  <sheetViews>
    <sheetView workbookViewId="0">
      <selection activeCell="C7" sqref="C7:H22"/>
    </sheetView>
  </sheetViews>
  <sheetFormatPr baseColWidth="10" defaultRowHeight="15" x14ac:dyDescent="0.25"/>
  <cols>
    <col min="2" max="2" width="18.28515625" customWidth="1"/>
    <col min="3" max="8" width="14.42578125" customWidth="1"/>
  </cols>
  <sheetData>
    <row r="2" spans="2:8" ht="15" customHeight="1" x14ac:dyDescent="0.3">
      <c r="B2" s="37" t="s">
        <v>1881</v>
      </c>
      <c r="C2" s="14"/>
      <c r="D2" s="14"/>
      <c r="E2" s="14"/>
      <c r="F2" s="14"/>
      <c r="G2" s="14"/>
      <c r="H2" s="14"/>
    </row>
    <row r="3" spans="2:8" x14ac:dyDescent="0.25">
      <c r="B3" s="14"/>
      <c r="C3" s="14"/>
      <c r="D3" s="14"/>
      <c r="E3" s="14"/>
      <c r="F3" s="14"/>
      <c r="G3" s="14"/>
      <c r="H3" s="14"/>
    </row>
    <row r="4" spans="2:8" x14ac:dyDescent="0.25">
      <c r="B4" s="14"/>
      <c r="C4" s="14"/>
      <c r="D4" s="14"/>
      <c r="E4" s="14"/>
      <c r="F4" s="14"/>
      <c r="G4" s="14"/>
      <c r="H4" s="14"/>
    </row>
    <row r="5" spans="2:8" x14ac:dyDescent="0.25">
      <c r="B5" s="14"/>
      <c r="C5" s="14"/>
      <c r="D5" s="14"/>
      <c r="E5" s="14"/>
      <c r="F5" s="14"/>
      <c r="G5" s="14"/>
      <c r="H5" s="14"/>
    </row>
    <row r="6" spans="2:8" ht="36" customHeight="1" thickBot="1" x14ac:dyDescent="0.3">
      <c r="B6" s="20" t="s">
        <v>0</v>
      </c>
      <c r="C6" s="20" t="s">
        <v>162</v>
      </c>
      <c r="D6" s="21" t="s">
        <v>163</v>
      </c>
      <c r="E6" s="21" t="s">
        <v>120</v>
      </c>
      <c r="F6" s="21" t="s">
        <v>121</v>
      </c>
      <c r="G6" s="22" t="s">
        <v>634</v>
      </c>
      <c r="H6" s="22" t="s">
        <v>207</v>
      </c>
    </row>
    <row r="7" spans="2:8" ht="15.75" thickBot="1" x14ac:dyDescent="0.3">
      <c r="B7" s="23" t="s">
        <v>12</v>
      </c>
      <c r="C7" s="48" t="s">
        <v>1882</v>
      </c>
      <c r="D7" s="50" t="s">
        <v>947</v>
      </c>
      <c r="E7" s="50" t="s">
        <v>950</v>
      </c>
      <c r="F7" s="50" t="s">
        <v>1883</v>
      </c>
      <c r="G7" s="30" t="s">
        <v>1884</v>
      </c>
      <c r="H7" s="30" t="s">
        <v>934</v>
      </c>
    </row>
    <row r="8" spans="2:8" ht="15.75" thickBot="1" x14ac:dyDescent="0.3">
      <c r="B8" s="23" t="s">
        <v>13</v>
      </c>
      <c r="C8" s="48" t="s">
        <v>1885</v>
      </c>
      <c r="D8" s="50" t="s">
        <v>1886</v>
      </c>
      <c r="E8" s="50" t="s">
        <v>1887</v>
      </c>
      <c r="F8" s="50" t="s">
        <v>1888</v>
      </c>
      <c r="G8" s="30" t="s">
        <v>1889</v>
      </c>
      <c r="H8" s="30" t="s">
        <v>1890</v>
      </c>
    </row>
    <row r="9" spans="2:8" ht="15.75" thickBot="1" x14ac:dyDescent="0.3">
      <c r="B9" s="23" t="s">
        <v>14</v>
      </c>
      <c r="C9" s="48" t="s">
        <v>1891</v>
      </c>
      <c r="D9" s="50" t="s">
        <v>943</v>
      </c>
      <c r="E9" s="50" t="s">
        <v>973</v>
      </c>
      <c r="F9" s="50" t="s">
        <v>1892</v>
      </c>
      <c r="G9" s="30" t="s">
        <v>1893</v>
      </c>
      <c r="H9" s="30" t="s">
        <v>1894</v>
      </c>
    </row>
    <row r="10" spans="2:8" ht="29.25" thickBot="1" x14ac:dyDescent="0.3">
      <c r="B10" s="23" t="s">
        <v>631</v>
      </c>
      <c r="C10" s="48" t="s">
        <v>1895</v>
      </c>
      <c r="D10" s="50" t="s">
        <v>1895</v>
      </c>
      <c r="E10" s="50" t="s">
        <v>1896</v>
      </c>
      <c r="F10" s="50" t="s">
        <v>1897</v>
      </c>
      <c r="G10" s="30" t="s">
        <v>1898</v>
      </c>
      <c r="H10" s="30" t="s">
        <v>1895</v>
      </c>
    </row>
    <row r="11" spans="2:8" ht="15.75" thickBot="1" x14ac:dyDescent="0.3">
      <c r="B11" s="23" t="s">
        <v>16</v>
      </c>
      <c r="C11" s="48" t="s">
        <v>1891</v>
      </c>
      <c r="D11" s="50" t="s">
        <v>1899</v>
      </c>
      <c r="E11" s="50" t="s">
        <v>1882</v>
      </c>
      <c r="F11" s="50" t="s">
        <v>1900</v>
      </c>
      <c r="G11" s="30" t="s">
        <v>1901</v>
      </c>
      <c r="H11" s="30" t="s">
        <v>951</v>
      </c>
    </row>
    <row r="12" spans="2:8" ht="15.75" thickBot="1" x14ac:dyDescent="0.3">
      <c r="B12" s="23" t="s">
        <v>17</v>
      </c>
      <c r="C12" s="48" t="s">
        <v>1902</v>
      </c>
      <c r="D12" s="50" t="s">
        <v>975</v>
      </c>
      <c r="E12" s="50" t="s">
        <v>945</v>
      </c>
      <c r="F12" s="50" t="s">
        <v>1892</v>
      </c>
      <c r="G12" s="30" t="s">
        <v>1900</v>
      </c>
      <c r="H12" s="30" t="s">
        <v>977</v>
      </c>
    </row>
    <row r="13" spans="2:8" ht="15.75" thickBot="1" x14ac:dyDescent="0.3">
      <c r="B13" s="23" t="s">
        <v>18</v>
      </c>
      <c r="C13" s="48" t="s">
        <v>979</v>
      </c>
      <c r="D13" s="50" t="s">
        <v>973</v>
      </c>
      <c r="E13" s="50" t="s">
        <v>1903</v>
      </c>
      <c r="F13" s="50" t="s">
        <v>968</v>
      </c>
      <c r="G13" s="30" t="s">
        <v>955</v>
      </c>
      <c r="H13" s="30" t="s">
        <v>1899</v>
      </c>
    </row>
    <row r="14" spans="2:8" ht="15.75" thickBot="1" x14ac:dyDescent="0.3">
      <c r="B14" s="23" t="s">
        <v>19</v>
      </c>
      <c r="C14" s="48" t="s">
        <v>954</v>
      </c>
      <c r="D14" s="50" t="s">
        <v>1894</v>
      </c>
      <c r="E14" s="50" t="s">
        <v>964</v>
      </c>
      <c r="F14" s="50" t="s">
        <v>955</v>
      </c>
      <c r="G14" s="30" t="s">
        <v>961</v>
      </c>
      <c r="H14" s="30" t="s">
        <v>947</v>
      </c>
    </row>
    <row r="15" spans="2:8" ht="15.75" thickBot="1" x14ac:dyDescent="0.3">
      <c r="B15" s="23" t="s">
        <v>20</v>
      </c>
      <c r="C15" s="48" t="s">
        <v>1902</v>
      </c>
      <c r="D15" s="50" t="s">
        <v>1904</v>
      </c>
      <c r="E15" s="50" t="s">
        <v>932</v>
      </c>
      <c r="F15" s="50" t="s">
        <v>947</v>
      </c>
      <c r="G15" s="30" t="s">
        <v>1902</v>
      </c>
      <c r="H15" s="30" t="s">
        <v>1905</v>
      </c>
    </row>
    <row r="16" spans="2:8" ht="15.75" thickBot="1" x14ac:dyDescent="0.3">
      <c r="B16" s="23" t="s">
        <v>21</v>
      </c>
      <c r="C16" s="48" t="s">
        <v>1906</v>
      </c>
      <c r="D16" s="50" t="s">
        <v>1902</v>
      </c>
      <c r="E16" s="50" t="s">
        <v>943</v>
      </c>
      <c r="F16" s="50" t="s">
        <v>968</v>
      </c>
      <c r="G16" s="30" t="s">
        <v>950</v>
      </c>
      <c r="H16" s="30" t="s">
        <v>1891</v>
      </c>
    </row>
    <row r="17" spans="2:8" ht="15.75" thickBot="1" x14ac:dyDescent="0.3">
      <c r="B17" s="23" t="s">
        <v>22</v>
      </c>
      <c r="C17" s="48" t="s">
        <v>1894</v>
      </c>
      <c r="D17" s="50" t="s">
        <v>1895</v>
      </c>
      <c r="E17" s="50" t="s">
        <v>1891</v>
      </c>
      <c r="F17" s="50" t="s">
        <v>1882</v>
      </c>
      <c r="G17" s="30" t="s">
        <v>1884</v>
      </c>
      <c r="H17" s="30" t="s">
        <v>951</v>
      </c>
    </row>
    <row r="18" spans="2:8" ht="43.5" thickBot="1" x14ac:dyDescent="0.3">
      <c r="B18" s="23" t="s">
        <v>632</v>
      </c>
      <c r="C18" s="48" t="s">
        <v>946</v>
      </c>
      <c r="D18" s="50" t="s">
        <v>1907</v>
      </c>
      <c r="E18" s="50" t="s">
        <v>968</v>
      </c>
      <c r="F18" s="50" t="s">
        <v>1908</v>
      </c>
      <c r="G18" s="30" t="s">
        <v>1909</v>
      </c>
      <c r="H18" s="30" t="s">
        <v>1908</v>
      </c>
    </row>
    <row r="19" spans="2:8" ht="43.5" thickBot="1" x14ac:dyDescent="0.3">
      <c r="B19" s="23" t="s">
        <v>164</v>
      </c>
      <c r="C19" s="48" t="s">
        <v>946</v>
      </c>
      <c r="D19" s="50" t="s">
        <v>929</v>
      </c>
      <c r="E19" s="50" t="s">
        <v>968</v>
      </c>
      <c r="F19" s="50" t="s">
        <v>1908</v>
      </c>
      <c r="G19" s="30" t="s">
        <v>1909</v>
      </c>
      <c r="H19" s="30" t="s">
        <v>1908</v>
      </c>
    </row>
    <row r="20" spans="2:8" ht="15.75" thickBot="1" x14ac:dyDescent="0.3">
      <c r="B20" s="23" t="s">
        <v>24</v>
      </c>
      <c r="C20" s="48"/>
      <c r="D20" s="50"/>
      <c r="E20" s="50"/>
      <c r="F20" s="50" t="s">
        <v>1910</v>
      </c>
      <c r="G20" s="30" t="s">
        <v>1911</v>
      </c>
      <c r="H20" s="30" t="s">
        <v>1912</v>
      </c>
    </row>
    <row r="21" spans="2:8" ht="43.5" thickBot="1" x14ac:dyDescent="0.3">
      <c r="B21" s="23" t="s">
        <v>633</v>
      </c>
      <c r="C21" s="48" t="s">
        <v>1899</v>
      </c>
      <c r="D21" s="50" t="s">
        <v>1894</v>
      </c>
      <c r="E21" s="50" t="s">
        <v>1896</v>
      </c>
      <c r="F21" s="50" t="s">
        <v>1892</v>
      </c>
      <c r="G21" s="30" t="s">
        <v>1913</v>
      </c>
      <c r="H21" s="30" t="s">
        <v>1895</v>
      </c>
    </row>
    <row r="22" spans="2:8" ht="43.5" thickBot="1" x14ac:dyDescent="0.3">
      <c r="B22" s="23" t="s">
        <v>165</v>
      </c>
      <c r="C22" s="48" t="s">
        <v>1899</v>
      </c>
      <c r="D22" s="50" t="s">
        <v>1894</v>
      </c>
      <c r="E22" s="50" t="s">
        <v>1896</v>
      </c>
      <c r="F22" s="50" t="s">
        <v>1892</v>
      </c>
      <c r="G22" s="30" t="s">
        <v>1913</v>
      </c>
      <c r="H22" s="30" t="s">
        <v>1895</v>
      </c>
    </row>
  </sheetData>
  <pageMargins left="0.7" right="0.7" top="0.78740157499999996" bottom="0.78740157499999996"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50364-DDC0-4686-92FA-B3702733B444}">
  <dimension ref="A2:G21"/>
  <sheetViews>
    <sheetView workbookViewId="0">
      <selection activeCell="C7" sqref="C7:F17"/>
    </sheetView>
  </sheetViews>
  <sheetFormatPr baseColWidth="10" defaultRowHeight="15" x14ac:dyDescent="0.25"/>
  <cols>
    <col min="2" max="2" width="33.28515625" customWidth="1"/>
    <col min="3" max="5" width="16.42578125" customWidth="1"/>
  </cols>
  <sheetData>
    <row r="2" spans="1:7" ht="15" customHeight="1" x14ac:dyDescent="0.3">
      <c r="A2" s="1"/>
      <c r="B2" s="37" t="s">
        <v>645</v>
      </c>
      <c r="C2" s="47"/>
      <c r="D2" s="66"/>
      <c r="E2" s="66"/>
      <c r="F2" s="11"/>
      <c r="G2" s="11"/>
    </row>
    <row r="3" spans="1:7" x14ac:dyDescent="0.25">
      <c r="A3" s="1"/>
      <c r="B3" s="66"/>
      <c r="C3" s="66"/>
      <c r="D3" s="66"/>
      <c r="E3" s="66"/>
      <c r="F3" s="11"/>
      <c r="G3" s="11"/>
    </row>
    <row r="4" spans="1:7" x14ac:dyDescent="0.25">
      <c r="A4" s="1"/>
      <c r="B4" s="66"/>
      <c r="C4" s="66"/>
      <c r="D4" s="66"/>
      <c r="E4" s="66"/>
      <c r="F4" s="11"/>
      <c r="G4" s="11"/>
    </row>
    <row r="5" spans="1:7" ht="16.5" x14ac:dyDescent="0.25">
      <c r="A5" s="1"/>
      <c r="B5" s="65"/>
      <c r="C5" s="65"/>
      <c r="D5" s="65"/>
      <c r="E5" s="65"/>
      <c r="F5" s="1"/>
    </row>
    <row r="6" spans="1:7" ht="24" customHeight="1" thickBot="1" x14ac:dyDescent="0.3">
      <c r="B6" s="20" t="s">
        <v>32</v>
      </c>
      <c r="C6" s="20" t="s">
        <v>27</v>
      </c>
      <c r="D6" s="22" t="s">
        <v>28</v>
      </c>
      <c r="E6" s="84" t="s">
        <v>29</v>
      </c>
      <c r="F6" s="80" t="s">
        <v>85</v>
      </c>
    </row>
    <row r="7" spans="1:7" ht="15.75" thickBot="1" x14ac:dyDescent="0.3">
      <c r="B7" s="23" t="s">
        <v>33</v>
      </c>
      <c r="C7" s="48" t="s">
        <v>294</v>
      </c>
      <c r="D7" s="30" t="s">
        <v>295</v>
      </c>
      <c r="E7" s="120" t="s">
        <v>296</v>
      </c>
      <c r="F7" s="121" t="s">
        <v>1932</v>
      </c>
    </row>
    <row r="8" spans="1:7" ht="36" customHeight="1" thickBot="1" x14ac:dyDescent="0.3">
      <c r="B8" s="23" t="s">
        <v>323</v>
      </c>
      <c r="C8" s="48" t="s">
        <v>297</v>
      </c>
      <c r="D8" s="30" t="s">
        <v>298</v>
      </c>
      <c r="E8" s="120" t="s">
        <v>299</v>
      </c>
      <c r="F8" s="121" t="s">
        <v>1933</v>
      </c>
    </row>
    <row r="9" spans="1:7" ht="15.75" thickBot="1" x14ac:dyDescent="0.3">
      <c r="B9" s="23" t="s">
        <v>130</v>
      </c>
      <c r="C9" s="48" t="s">
        <v>300</v>
      </c>
      <c r="D9" s="30" t="s">
        <v>301</v>
      </c>
      <c r="E9" s="120" t="s">
        <v>302</v>
      </c>
      <c r="F9" s="121" t="s">
        <v>1934</v>
      </c>
    </row>
    <row r="10" spans="1:7" ht="36" customHeight="1" thickBot="1" x14ac:dyDescent="0.3">
      <c r="B10" s="23" t="s">
        <v>303</v>
      </c>
      <c r="C10" s="48" t="s">
        <v>304</v>
      </c>
      <c r="D10" s="30" t="s">
        <v>305</v>
      </c>
      <c r="E10" s="120" t="s">
        <v>306</v>
      </c>
      <c r="F10" s="92" t="s">
        <v>1935</v>
      </c>
    </row>
    <row r="11" spans="1:7" ht="15.75" thickBot="1" x14ac:dyDescent="0.3">
      <c r="B11" s="23" t="s">
        <v>131</v>
      </c>
      <c r="C11" s="48" t="s">
        <v>307</v>
      </c>
      <c r="D11" s="30" t="s">
        <v>308</v>
      </c>
      <c r="E11" s="120" t="s">
        <v>309</v>
      </c>
      <c r="F11" s="121" t="s">
        <v>1936</v>
      </c>
    </row>
    <row r="12" spans="1:7" ht="29.25" thickBot="1" x14ac:dyDescent="0.3">
      <c r="B12" s="23" t="s">
        <v>35</v>
      </c>
      <c r="C12" s="48" t="s">
        <v>310</v>
      </c>
      <c r="D12" s="30" t="s">
        <v>311</v>
      </c>
      <c r="E12" s="120" t="s">
        <v>312</v>
      </c>
      <c r="F12" s="121" t="s">
        <v>1937</v>
      </c>
    </row>
    <row r="13" spans="1:7" ht="15.75" thickBot="1" x14ac:dyDescent="0.3">
      <c r="B13" s="23" t="s">
        <v>313</v>
      </c>
      <c r="C13" s="48" t="s">
        <v>314</v>
      </c>
      <c r="D13" s="30" t="s">
        <v>199</v>
      </c>
      <c r="E13" s="120" t="s">
        <v>315</v>
      </c>
      <c r="F13" s="121" t="s">
        <v>1938</v>
      </c>
    </row>
    <row r="14" spans="1:7" ht="15.75" thickBot="1" x14ac:dyDescent="0.3">
      <c r="B14" s="23" t="s">
        <v>316</v>
      </c>
      <c r="C14" s="48" t="s">
        <v>317</v>
      </c>
      <c r="D14" s="30" t="s">
        <v>126</v>
      </c>
      <c r="E14" s="120" t="s">
        <v>318</v>
      </c>
      <c r="F14" s="121" t="s">
        <v>126</v>
      </c>
    </row>
    <row r="15" spans="1:7" ht="15.75" thickBot="1" x14ac:dyDescent="0.3">
      <c r="B15" s="23" t="s">
        <v>319</v>
      </c>
      <c r="C15" s="48" t="s">
        <v>320</v>
      </c>
      <c r="D15" s="30" t="s">
        <v>321</v>
      </c>
      <c r="E15" s="120" t="s">
        <v>322</v>
      </c>
      <c r="F15" s="121" t="s">
        <v>1939</v>
      </c>
    </row>
    <row r="16" spans="1:7" ht="15.75" thickBot="1" x14ac:dyDescent="0.3">
      <c r="B16" s="23" t="s">
        <v>160</v>
      </c>
      <c r="C16" s="48" t="s">
        <v>324</v>
      </c>
      <c r="D16" s="30" t="s">
        <v>203</v>
      </c>
      <c r="E16" s="120" t="s">
        <v>204</v>
      </c>
      <c r="F16" s="121" t="s">
        <v>1940</v>
      </c>
    </row>
    <row r="17" spans="2:6" x14ac:dyDescent="0.25">
      <c r="B17" s="24" t="s">
        <v>37</v>
      </c>
      <c r="C17" s="77" t="s">
        <v>325</v>
      </c>
      <c r="D17" s="31" t="s">
        <v>126</v>
      </c>
      <c r="E17" s="128" t="s">
        <v>202</v>
      </c>
      <c r="F17" s="129" t="s">
        <v>126</v>
      </c>
    </row>
    <row r="19" spans="2:6" ht="36.75" x14ac:dyDescent="0.25">
      <c r="B19" s="32" t="s">
        <v>132</v>
      </c>
      <c r="C19" s="32"/>
      <c r="D19" s="32"/>
      <c r="E19" s="32"/>
    </row>
    <row r="20" spans="2:6" ht="60.75" x14ac:dyDescent="0.25">
      <c r="B20" s="32" t="s">
        <v>133</v>
      </c>
      <c r="C20" s="32"/>
      <c r="D20" s="32"/>
      <c r="E20" s="32"/>
    </row>
    <row r="21" spans="2:6" ht="24.75" x14ac:dyDescent="0.25">
      <c r="B21" s="32" t="s">
        <v>127</v>
      </c>
      <c r="C21" s="32"/>
      <c r="D21" s="32"/>
      <c r="E21" s="32"/>
    </row>
  </sheetData>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89</vt:i4>
      </vt:variant>
      <vt:variant>
        <vt:lpstr>Benannte Bereiche</vt:lpstr>
      </vt:variant>
      <vt:variant>
        <vt:i4>42</vt:i4>
      </vt:variant>
    </vt:vector>
  </HeadingPairs>
  <TitlesOfParts>
    <vt:vector size="131" baseType="lpstr">
      <vt:lpstr>Tabellenübersicht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79</vt:lpstr>
      <vt:lpstr>80</vt:lpstr>
      <vt:lpstr>81</vt:lpstr>
      <vt:lpstr>82</vt:lpstr>
      <vt:lpstr>83</vt:lpstr>
      <vt:lpstr>84</vt:lpstr>
      <vt:lpstr>85</vt:lpstr>
      <vt:lpstr>86</vt:lpstr>
      <vt:lpstr>87</vt:lpstr>
      <vt:lpstr>88</vt:lpstr>
      <vt:lpstr>'15'!_ftn2</vt:lpstr>
      <vt:lpstr>'4'!_Hlk106267750</vt:lpstr>
      <vt:lpstr>'1'!_Hlk113369809</vt:lpstr>
      <vt:lpstr>'1'!_Hlk113369814</vt:lpstr>
      <vt:lpstr>'3'!_Hlk113369817</vt:lpstr>
      <vt:lpstr>'4'!_Hlk113369820</vt:lpstr>
      <vt:lpstr>'3'!_Ref165619717</vt:lpstr>
      <vt:lpstr>'2'!_Ref165619747</vt:lpstr>
      <vt:lpstr>'8'!_Ref165621164</vt:lpstr>
      <vt:lpstr>'9'!_Ref165622008</vt:lpstr>
      <vt:lpstr>'10'!_Ref165622486</vt:lpstr>
      <vt:lpstr>'11'!_Ref165623647</vt:lpstr>
      <vt:lpstr>'12'!_Ref165624384</vt:lpstr>
      <vt:lpstr>'13'!_Ref165624548</vt:lpstr>
      <vt:lpstr>'16'!_Ref165632220</vt:lpstr>
      <vt:lpstr>'28'!_Ref165636083</vt:lpstr>
      <vt:lpstr>'29'!_Ref165636136</vt:lpstr>
      <vt:lpstr>'5'!_Ref165638847</vt:lpstr>
      <vt:lpstr>'14'!_Ref166242677</vt:lpstr>
      <vt:lpstr>'25'!_Ref166243088</vt:lpstr>
      <vt:lpstr>'16'!_Ref170313027</vt:lpstr>
      <vt:lpstr>'15'!_Ref170313428</vt:lpstr>
      <vt:lpstr>'6'!_Ref193555765</vt:lpstr>
      <vt:lpstr>'18'!_Ref194681738</vt:lpstr>
      <vt:lpstr>'31'!_Ref194681808</vt:lpstr>
      <vt:lpstr>'32'!_Ref231997110</vt:lpstr>
      <vt:lpstr>'33'!_Ref231997168</vt:lpstr>
      <vt:lpstr>'34'!_Ref231997298</vt:lpstr>
      <vt:lpstr>Tabellenübersicht!_Toc106285532</vt:lpstr>
      <vt:lpstr>Tabellenübersicht!_Toc134015134</vt:lpstr>
      <vt:lpstr>'29'!_Toc138175547</vt:lpstr>
      <vt:lpstr>'20'!_Toc164083228</vt:lpstr>
      <vt:lpstr>'21'!_Toc164083229</vt:lpstr>
      <vt:lpstr>'22'!_Toc164083230</vt:lpstr>
      <vt:lpstr>'23'!_Toc164083231</vt:lpstr>
      <vt:lpstr>'24'!_Toc164083232</vt:lpstr>
      <vt:lpstr>'26'!_Toc164083234</vt:lpstr>
      <vt:lpstr>'6'!_Toc168400972</vt:lpstr>
      <vt:lpstr>'7'!_Toc168400973</vt:lpstr>
      <vt:lpstr>'15'!_Toc168400981</vt:lpstr>
      <vt:lpstr>'17'!_Toc168400984</vt:lpstr>
      <vt:lpstr>'30'!_Toc225354076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 Mathis-Edenhofer</dc:creator>
  <cp:lastModifiedBy>Johanna Pilwarsch</cp:lastModifiedBy>
  <dcterms:created xsi:type="dcterms:W3CDTF">2023-03-31T07:12:09Z</dcterms:created>
  <dcterms:modified xsi:type="dcterms:W3CDTF">2026-07-22T12:10:30Z</dcterms:modified>
</cp:coreProperties>
</file>